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400" windowHeight="5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<sst xmlns="http://schemas.openxmlformats.org/spreadsheetml/2006/main" count="145" uniqueCount="119">
  <si>
    <t>Operarios de máquina:</t>
  </si>
  <si>
    <t xml:space="preserve">HORAS </t>
  </si>
  <si>
    <t>Pintores</t>
  </si>
  <si>
    <t>Horas</t>
  </si>
  <si>
    <t>Total</t>
  </si>
  <si>
    <t>Depreciación de edificio</t>
  </si>
  <si>
    <t>Depreciación de maquinaria</t>
  </si>
  <si>
    <t>Sueldo del ingeniero de producción</t>
  </si>
  <si>
    <t>Seguros e impuesto predial</t>
  </si>
  <si>
    <t>Servicios públicos</t>
  </si>
  <si>
    <t>Mano de obra indirecta</t>
  </si>
  <si>
    <t>Por hora</t>
  </si>
  <si>
    <t>Materiales y suministros:</t>
  </si>
  <si>
    <t>Por unidad</t>
  </si>
  <si>
    <t>Los gastos de operación se presupuestaron en:</t>
  </si>
  <si>
    <t>1.</t>
  </si>
  <si>
    <t>Prepare un Estado de Costo de Producción y Ventas Presupuestado.</t>
  </si>
  <si>
    <t>2.</t>
  </si>
  <si>
    <t>3.</t>
  </si>
  <si>
    <t>4.</t>
  </si>
  <si>
    <t>Analice el problema.</t>
  </si>
  <si>
    <t>Costo de Producción y Ventas.</t>
  </si>
  <si>
    <t>NOMBRE DE LA EMPRESA</t>
  </si>
  <si>
    <t>ESTADO DE COSTO DE PRODUCCIÓN Y VENTAS PRESUPUESTADAS</t>
  </si>
  <si>
    <t>Costo de los insumos directos</t>
  </si>
  <si>
    <t>Lámina</t>
  </si>
  <si>
    <t>unidades.</t>
  </si>
  <si>
    <t>El comité calcula que para producir</t>
  </si>
  <si>
    <t>artículos son como sigue:</t>
  </si>
  <si>
    <t>millones</t>
  </si>
  <si>
    <t>m² de lámina</t>
  </si>
  <si>
    <t>x</t>
  </si>
  <si>
    <t>Pintura</t>
  </si>
  <si>
    <t>galones de pintura a</t>
  </si>
  <si>
    <t>c/u</t>
  </si>
  <si>
    <t>Mano de Obra</t>
  </si>
  <si>
    <t>M. DE OBRA</t>
  </si>
  <si>
    <t>Costos Fijos Indirectos de Fabricación</t>
  </si>
  <si>
    <t>Depreciación del edificio</t>
  </si>
  <si>
    <t>Seguros e impuestos</t>
  </si>
  <si>
    <t>Costos variables indirectos de fabricación</t>
  </si>
  <si>
    <t>Materiales</t>
  </si>
  <si>
    <t>Costos varios</t>
  </si>
  <si>
    <t>Costo de producción</t>
  </si>
  <si>
    <t>±</t>
  </si>
  <si>
    <t>=</t>
  </si>
  <si>
    <t>Variación en el inventario de producción en proceso</t>
  </si>
  <si>
    <t>Costo de producción terminada</t>
  </si>
  <si>
    <t>(1)</t>
  </si>
  <si>
    <t>Sueldo  Ing. de Producción</t>
  </si>
  <si>
    <t>Costos varios de</t>
  </si>
  <si>
    <t>Costo de Producción Terminada antes de Variaciones en PP y PT</t>
  </si>
  <si>
    <t>Inventario Final Estimado</t>
  </si>
  <si>
    <t>Inventario final estimado x (Costo Unitario de Producción/Producción Prevista)</t>
  </si>
  <si>
    <t>Var. Inv. PT</t>
  </si>
  <si>
    <t>Cálculo del Precio de Venta (PV)</t>
  </si>
  <si>
    <t>PV =</t>
  </si>
  <si>
    <t>Costo de Producción (+) Gastos de Operación</t>
  </si>
  <si>
    <t>Volumen de Producción Estimado</t>
  </si>
  <si>
    <t xml:space="preserve"> ( x )</t>
  </si>
  <si>
    <t>PV  =</t>
  </si>
  <si>
    <t>+</t>
  </si>
  <si>
    <t>Establezca el PV, conociendo que el Mark Up deseado s/el costo total es del</t>
  </si>
  <si>
    <t>Mark Up (1+%M/U)</t>
  </si>
  <si>
    <t>Estado de Resultados Proforma</t>
  </si>
  <si>
    <t>Ventas</t>
  </si>
  <si>
    <t>unidades</t>
  </si>
  <si>
    <t>Menos:</t>
  </si>
  <si>
    <t>Costo de Ventas</t>
  </si>
  <si>
    <t>Gastos de Operación</t>
  </si>
  <si>
    <t>Utilidad Bruta</t>
  </si>
  <si>
    <t>Utilidad de Operación</t>
  </si>
  <si>
    <t>Más/Menos:</t>
  </si>
  <si>
    <t>Otros Ingresos/Gastos</t>
  </si>
  <si>
    <t>Utilidad antes de ISR y PTU</t>
  </si>
  <si>
    <t>Utilidad Neta</t>
  </si>
  <si>
    <t>Análisis del Problema</t>
  </si>
  <si>
    <t>Herramienta: Punto de Equilibrio</t>
  </si>
  <si>
    <t>Costos y Gastos Fijos.</t>
  </si>
  <si>
    <t>Costos y gastos variables</t>
  </si>
  <si>
    <t xml:space="preserve">    Gastos de operación</t>
  </si>
  <si>
    <t xml:space="preserve">    Costo de MP y MOD</t>
  </si>
  <si>
    <t xml:space="preserve">    Costos variables indirectos de Fab.</t>
  </si>
  <si>
    <t xml:space="preserve">    Costos Fijos Indirectos de Fab.</t>
  </si>
  <si>
    <t>Costo Variable Unitario</t>
  </si>
  <si>
    <t>Punto de Equilibrio =</t>
  </si>
  <si>
    <t>Costos Fijos Totales</t>
  </si>
  <si>
    <t>P.Vta. (-) Costo Var. Unitario</t>
  </si>
  <si>
    <t>El alcance de la posición de equilibrio de</t>
  </si>
  <si>
    <t>Utilidades del</t>
  </si>
  <si>
    <t>dividido entre</t>
  </si>
  <si>
    <t>-</t>
  </si>
  <si>
    <t>CVU</t>
  </si>
  <si>
    <t>(2)</t>
  </si>
  <si>
    <r>
      <t>nos dice la existencia de altos márgenes de absorción (</t>
    </r>
    <r>
      <rPr>
        <b/>
        <i/>
        <sz val="11"/>
        <color indexed="8"/>
        <rFont val="Calibri"/>
        <family val="2"/>
      </rPr>
      <t>Es decir, el</t>
    </r>
  </si>
  <si>
    <r>
      <rPr>
        <b/>
        <i/>
        <sz val="11"/>
        <color indexed="8"/>
        <rFont val="Calibri"/>
        <family val="2"/>
      </rPr>
      <t>total de ventas menos los costos variables</t>
    </r>
    <r>
      <rPr>
        <b/>
        <sz val="11"/>
        <color indexed="8"/>
        <rFont val="Calibri"/>
        <family val="2"/>
      </rPr>
      <t>), con los cuales se están financiando los costos fijos y se generan</t>
    </r>
  </si>
  <si>
    <t>de la producción y</t>
  </si>
  <si>
    <t>de las ventas.</t>
  </si>
  <si>
    <r>
      <t xml:space="preserve">Variación en inventario de productos terminados </t>
    </r>
    <r>
      <rPr>
        <b/>
        <sz val="14"/>
        <color indexed="10"/>
        <rFont val="Calibri"/>
        <family val="2"/>
      </rPr>
      <t>( 1 )</t>
    </r>
  </si>
  <si>
    <r>
      <t>de las ventas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(2)</t>
    </r>
  </si>
  <si>
    <r>
      <t xml:space="preserve">Se le solicita a usted determinar el </t>
    </r>
    <r>
      <rPr>
        <b/>
        <sz val="11"/>
        <color indexed="8"/>
        <rFont val="Calibri"/>
        <family val="2"/>
      </rPr>
      <t>precio unitario de un producto</t>
    </r>
    <r>
      <rPr>
        <sz val="11"/>
        <color indexed="8"/>
        <rFont val="Calibri"/>
        <family val="2"/>
      </rPr>
      <t>, tomando en consideración los siguientes supuestos:</t>
    </r>
  </si>
  <si>
    <t>(Tanto Por Ciento)</t>
  </si>
  <si>
    <t>(Tanto por uno)</t>
  </si>
  <si>
    <t>Elabore un Estado de Resultados Proforma.</t>
  </si>
  <si>
    <t>Al finales de diciembre, el Comité de Presupuestos de la empresa se reunió para preparar</t>
  </si>
  <si>
    <t>un pronóstico de ventas para el año 20XX  de</t>
  </si>
  <si>
    <t>artículos. Además de realizar el</t>
  </si>
  <si>
    <t>Pronóstico de Ventas, el Comité acordó mantener una existencia de</t>
  </si>
  <si>
    <t>artículos, se necesitarían</t>
  </si>
  <si>
    <t>a</t>
  </si>
  <si>
    <t>el metro cuadrado   y</t>
  </si>
  <si>
    <t>C/hora</t>
  </si>
  <si>
    <r>
      <t xml:space="preserve">Los </t>
    </r>
    <r>
      <rPr>
        <b/>
        <sz val="11"/>
        <color indexed="10"/>
        <rFont val="Calibri"/>
        <family val="2"/>
      </rPr>
      <t>Costos Indirectos de Fabricación Presupuestados</t>
    </r>
    <r>
      <rPr>
        <b/>
        <sz val="11"/>
        <color indexed="8"/>
        <rFont val="Calibri"/>
        <family val="2"/>
      </rPr>
      <t xml:space="preserve"> para la producción prevista son:</t>
    </r>
  </si>
  <si>
    <r>
      <rPr>
        <b/>
        <sz val="11"/>
        <color indexed="10"/>
        <rFont val="Calibri"/>
        <family val="2"/>
      </rPr>
      <t>Los costos variables de producción</t>
    </r>
    <r>
      <rPr>
        <sz val="11"/>
        <color indexed="8"/>
        <rFont val="Calibri"/>
        <family val="2"/>
      </rPr>
      <t>, son como sigue:</t>
    </r>
  </si>
  <si>
    <t>horas</t>
  </si>
  <si>
    <t>Por H de MOD</t>
  </si>
  <si>
    <t xml:space="preserve">La Mano de  Obra Directa  y Horas Directas necesarias para poder producir </t>
  </si>
  <si>
    <t xml:space="preserve">La tasa mezclada de ISR y PTU sobre la utilidad gravable es del: </t>
  </si>
  <si>
    <t>ISR y PTU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</si>
</sst>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0.0%"/>
    <numFmt numFmtId="174" formatCode="#,##0.00_ ;[Red]\-#,##0.00\ "/>
    <numFmt numFmtId="175" formatCode="#,##0.000_ ;[Red]\-#,##0.000\ "/>
    <numFmt numFmtId="176" formatCode="#,##0.0_ ;[Red]\-#,##0.0\ "/>
    <numFmt numFmtId="177" formatCode="#,##0.0000_ ;[Red]\-#,##0.0000\ 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0"/>
      <name val="Arial Black"/>
      <family val="2"/>
    </font>
    <font>
      <u val="single"/>
      <sz val="11"/>
      <color indexed="8"/>
      <name val="Arial Black"/>
      <family val="2"/>
    </font>
    <font>
      <b/>
      <u val="single"/>
      <sz val="11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 Black"/>
      <family val="2"/>
    </font>
    <font>
      <u val="single"/>
      <sz val="11"/>
      <color rgb="FF000000"/>
      <name val="Arial Black"/>
      <family val="2"/>
    </font>
    <font>
      <b/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10" fontId="48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174" fontId="0" fillId="0" borderId="0" xfId="0" applyNumberFormat="1" applyAlignment="1">
      <alignment/>
    </xf>
    <xf numFmtId="2" fontId="48" fillId="0" borderId="0" xfId="0" applyNumberFormat="1" applyFont="1" applyAlignment="1">
      <alignment horizontal="center"/>
    </xf>
    <xf numFmtId="0" fontId="49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 horizontal="center"/>
    </xf>
    <xf numFmtId="3" fontId="48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49" fillId="34" borderId="13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9" fontId="0" fillId="34" borderId="14" xfId="0" applyNumberFormat="1" applyFill="1" applyBorder="1" applyAlignment="1">
      <alignment/>
    </xf>
    <xf numFmtId="0" fontId="49" fillId="34" borderId="13" xfId="0" applyFont="1" applyFill="1" applyBorder="1" applyAlignment="1">
      <alignment/>
    </xf>
    <xf numFmtId="3" fontId="48" fillId="34" borderId="0" xfId="0" applyNumberFormat="1" applyFont="1" applyFill="1" applyBorder="1" applyAlignment="1">
      <alignment/>
    </xf>
    <xf numFmtId="172" fontId="48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3" fontId="48" fillId="34" borderId="16" xfId="0" applyNumberFormat="1" applyFont="1" applyFill="1" applyBorder="1" applyAlignment="1">
      <alignment horizontal="left"/>
    </xf>
    <xf numFmtId="0" fontId="49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8" fillId="34" borderId="16" xfId="0" applyFont="1" applyFill="1" applyBorder="1" applyAlignment="1">
      <alignment horizontal="center"/>
    </xf>
    <xf numFmtId="3" fontId="48" fillId="34" borderId="16" xfId="0" applyNumberFormat="1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3" fontId="48" fillId="34" borderId="10" xfId="0" applyNumberFormat="1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8" fillId="34" borderId="17" xfId="0" applyFont="1" applyFill="1" applyBorder="1" applyAlignment="1">
      <alignment horizontal="center"/>
    </xf>
    <xf numFmtId="0" fontId="50" fillId="34" borderId="13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172" fontId="48" fillId="34" borderId="14" xfId="0" applyNumberFormat="1" applyFont="1" applyFill="1" applyBorder="1" applyAlignment="1">
      <alignment/>
    </xf>
    <xf numFmtId="3" fontId="48" fillId="34" borderId="18" xfId="0" applyNumberFormat="1" applyFont="1" applyFill="1" applyBorder="1" applyAlignment="1">
      <alignment/>
    </xf>
    <xf numFmtId="172" fontId="48" fillId="34" borderId="19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50" fillId="34" borderId="11" xfId="0" applyFont="1" applyFill="1" applyBorder="1" applyAlignment="1">
      <alignment/>
    </xf>
    <xf numFmtId="3" fontId="48" fillId="34" borderId="14" xfId="0" applyNumberFormat="1" applyFont="1" applyFill="1" applyBorder="1" applyAlignment="1">
      <alignment/>
    </xf>
    <xf numFmtId="3" fontId="50" fillId="34" borderId="14" xfId="0" applyNumberFormat="1" applyFont="1" applyFill="1" applyBorder="1" applyAlignment="1">
      <alignment/>
    </xf>
    <xf numFmtId="3" fontId="50" fillId="34" borderId="0" xfId="0" applyNumberFormat="1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10" fontId="48" fillId="34" borderId="16" xfId="0" applyNumberFormat="1" applyFont="1" applyFill="1" applyBorder="1" applyAlignment="1">
      <alignment/>
    </xf>
    <xf numFmtId="0" fontId="50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3" fontId="50" fillId="34" borderId="22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54" fillId="34" borderId="0" xfId="0" applyFont="1" applyFill="1" applyBorder="1" applyAlignment="1">
      <alignment/>
    </xf>
    <xf numFmtId="172" fontId="50" fillId="34" borderId="0" xfId="0" applyNumberFormat="1" applyFont="1" applyFill="1" applyBorder="1" applyAlignment="1">
      <alignment/>
    </xf>
    <xf numFmtId="172" fontId="48" fillId="34" borderId="0" xfId="0" applyNumberFormat="1" applyFont="1" applyFill="1" applyBorder="1" applyAlignment="1">
      <alignment horizontal="center"/>
    </xf>
    <xf numFmtId="172" fontId="48" fillId="34" borderId="16" xfId="0" applyNumberFormat="1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0" fontId="57" fillId="34" borderId="0" xfId="0" applyFont="1" applyFill="1" applyBorder="1" applyAlignment="1" quotePrefix="1">
      <alignment horizontal="right"/>
    </xf>
    <xf numFmtId="0" fontId="58" fillId="34" borderId="0" xfId="0" applyFont="1" applyFill="1" applyBorder="1" applyAlignment="1" quotePrefix="1">
      <alignment horizontal="right"/>
    </xf>
    <xf numFmtId="172" fontId="49" fillId="34" borderId="0" xfId="0" applyNumberFormat="1" applyFont="1" applyFill="1" applyBorder="1" applyAlignment="1">
      <alignment/>
    </xf>
    <xf numFmtId="172" fontId="48" fillId="34" borderId="18" xfId="0" applyNumberFormat="1" applyFont="1" applyFill="1" applyBorder="1" applyAlignment="1">
      <alignment/>
    </xf>
    <xf numFmtId="3" fontId="48" fillId="34" borderId="0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14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172" fontId="48" fillId="34" borderId="21" xfId="0" applyNumberFormat="1" applyFont="1" applyFill="1" applyBorder="1" applyAlignment="1">
      <alignment/>
    </xf>
    <xf numFmtId="0" fontId="59" fillId="34" borderId="21" xfId="0" applyFont="1" applyFill="1" applyBorder="1" applyAlignment="1" quotePrefix="1">
      <alignment horizontal="center"/>
    </xf>
    <xf numFmtId="3" fontId="48" fillId="34" borderId="21" xfId="0" applyNumberFormat="1" applyFont="1" applyFill="1" applyBorder="1" applyAlignment="1">
      <alignment/>
    </xf>
    <xf numFmtId="0" fontId="59" fillId="34" borderId="10" xfId="0" applyFont="1" applyFill="1" applyBorder="1" applyAlignment="1" quotePrefix="1">
      <alignment horizontal="center"/>
    </xf>
    <xf numFmtId="174" fontId="48" fillId="34" borderId="10" xfId="0" applyNumberFormat="1" applyFont="1" applyFill="1" applyBorder="1" applyAlignment="1">
      <alignment horizontal="left"/>
    </xf>
    <xf numFmtId="0" fontId="48" fillId="34" borderId="10" xfId="0" applyFont="1" applyFill="1" applyBorder="1" applyAlignment="1" quotePrefix="1">
      <alignment horizontal="center"/>
    </xf>
    <xf numFmtId="174" fontId="48" fillId="34" borderId="12" xfId="0" applyNumberFormat="1" applyFont="1" applyFill="1" applyBorder="1" applyAlignment="1">
      <alignment horizontal="left"/>
    </xf>
    <xf numFmtId="0" fontId="48" fillId="34" borderId="13" xfId="0" applyFont="1" applyFill="1" applyBorder="1" applyAlignment="1">
      <alignment/>
    </xf>
    <xf numFmtId="0" fontId="48" fillId="34" borderId="0" xfId="0" applyFont="1" applyFill="1" applyBorder="1" applyAlignment="1" quotePrefix="1">
      <alignment/>
    </xf>
    <xf numFmtId="3" fontId="48" fillId="34" borderId="10" xfId="0" applyNumberFormat="1" applyFont="1" applyFill="1" applyBorder="1" applyAlignment="1">
      <alignment/>
    </xf>
    <xf numFmtId="174" fontId="48" fillId="34" borderId="10" xfId="0" applyNumberFormat="1" applyFont="1" applyFill="1" applyBorder="1" applyAlignment="1">
      <alignment/>
    </xf>
    <xf numFmtId="172" fontId="48" fillId="34" borderId="10" xfId="0" applyNumberFormat="1" applyFont="1" applyFill="1" applyBorder="1" applyAlignment="1">
      <alignment/>
    </xf>
    <xf numFmtId="172" fontId="0" fillId="34" borderId="16" xfId="0" applyNumberFormat="1" applyFill="1" applyBorder="1" applyAlignment="1">
      <alignment/>
    </xf>
    <xf numFmtId="10" fontId="48" fillId="34" borderId="0" xfId="0" applyNumberFormat="1" applyFont="1" applyFill="1" applyBorder="1" applyAlignment="1">
      <alignment/>
    </xf>
    <xf numFmtId="172" fontId="0" fillId="34" borderId="0" xfId="0" applyNumberFormat="1" applyFill="1" applyBorder="1" applyAlignment="1">
      <alignment/>
    </xf>
    <xf numFmtId="2" fontId="0" fillId="34" borderId="14" xfId="0" applyNumberFormat="1" applyFill="1" applyBorder="1" applyAlignment="1">
      <alignment horizontal="left"/>
    </xf>
    <xf numFmtId="0" fontId="53" fillId="34" borderId="10" xfId="0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50" fillId="34" borderId="16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60" fillId="34" borderId="0" xfId="0" applyFont="1" applyFill="1" applyBorder="1" applyAlignment="1">
      <alignment/>
    </xf>
    <xf numFmtId="0" fontId="61" fillId="34" borderId="0" xfId="0" applyFont="1" applyFill="1" applyBorder="1" applyAlignment="1" quotePrefix="1">
      <alignment horizontal="right"/>
    </xf>
    <xf numFmtId="0" fontId="0" fillId="34" borderId="14" xfId="0" applyFill="1" applyBorder="1" applyAlignment="1" quotePrefix="1">
      <alignment/>
    </xf>
    <xf numFmtId="174" fontId="0" fillId="34" borderId="16" xfId="0" applyNumberFormat="1" applyFill="1" applyBorder="1" applyAlignment="1">
      <alignment/>
    </xf>
    <xf numFmtId="0" fontId="61" fillId="34" borderId="16" xfId="0" applyFont="1" applyFill="1" applyBorder="1" applyAlignment="1" quotePrefix="1">
      <alignment horizontal="center"/>
    </xf>
    <xf numFmtId="4" fontId="0" fillId="34" borderId="16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50" fillId="34" borderId="10" xfId="0" applyFont="1" applyFill="1" applyBorder="1" applyAlignment="1">
      <alignment/>
    </xf>
    <xf numFmtId="3" fontId="48" fillId="34" borderId="10" xfId="0" applyNumberFormat="1" applyFont="1" applyFill="1" applyBorder="1" applyAlignment="1">
      <alignment horizontal="center"/>
    </xf>
    <xf numFmtId="3" fontId="48" fillId="34" borderId="0" xfId="0" applyNumberFormat="1" applyFont="1" applyFill="1" applyBorder="1" applyAlignment="1">
      <alignment horizontal="center"/>
    </xf>
    <xf numFmtId="2" fontId="48" fillId="34" borderId="16" xfId="0" applyNumberFormat="1" applyFont="1" applyFill="1" applyBorder="1" applyAlignment="1">
      <alignment horizontal="center"/>
    </xf>
    <xf numFmtId="0" fontId="58" fillId="34" borderId="11" xfId="0" applyFont="1" applyFill="1" applyBorder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69</xdr:row>
      <xdr:rowOff>19050</xdr:rowOff>
    </xdr:from>
    <xdr:to>
      <xdr:col>7</xdr:col>
      <xdr:colOff>104775</xdr:colOff>
      <xdr:row>71</xdr:row>
      <xdr:rowOff>28575</xdr:rowOff>
    </xdr:to>
    <xdr:sp>
      <xdr:nvSpPr>
        <xdr:cNvPr id="1" name="2 Corchetes"/>
        <xdr:cNvSpPr>
          <a:spLocks/>
        </xdr:cNvSpPr>
      </xdr:nvSpPr>
      <xdr:spPr>
        <a:xfrm>
          <a:off x="6572250" y="13458825"/>
          <a:ext cx="1762125" cy="390525"/>
        </a:xfrm>
        <a:prstGeom prst="bracketPai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981075</xdr:colOff>
      <xdr:row>65</xdr:row>
      <xdr:rowOff>66675</xdr:rowOff>
    </xdr:from>
    <xdr:to>
      <xdr:col>10</xdr:col>
      <xdr:colOff>247650</xdr:colOff>
      <xdr:row>69</xdr:row>
      <xdr:rowOff>142875</xdr:rowOff>
    </xdr:to>
    <xdr:sp>
      <xdr:nvSpPr>
        <xdr:cNvPr id="2" name="3 Flecha curvada hacia la izquierda"/>
        <xdr:cNvSpPr>
          <a:spLocks/>
        </xdr:cNvSpPr>
      </xdr:nvSpPr>
      <xdr:spPr>
        <a:xfrm rot="10800000" flipH="1">
          <a:off x="11915775" y="12611100"/>
          <a:ext cx="371475" cy="971550"/>
        </a:xfrm>
        <a:prstGeom prst="curvedLeftArrow">
          <a:avLst>
            <a:gd name="adj1" fmla="val 35791"/>
            <a:gd name="adj2" fmla="val 46449"/>
            <a:gd name="adj3" fmla="val -25000"/>
          </a:avLst>
        </a:prstGeom>
        <a:solidFill>
          <a:srgbClr val="4F81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85725</xdr:rowOff>
    </xdr:from>
    <xdr:to>
      <xdr:col>5</xdr:col>
      <xdr:colOff>952500</xdr:colOff>
      <xdr:row>78</xdr:row>
      <xdr:rowOff>95250</xdr:rowOff>
    </xdr:to>
    <xdr:sp>
      <xdr:nvSpPr>
        <xdr:cNvPr id="3" name="5 Conector recto"/>
        <xdr:cNvSpPr>
          <a:spLocks/>
        </xdr:cNvSpPr>
      </xdr:nvSpPr>
      <xdr:spPr>
        <a:xfrm flipV="1">
          <a:off x="3209925" y="15287625"/>
          <a:ext cx="36004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81</xdr:row>
      <xdr:rowOff>85725</xdr:rowOff>
    </xdr:from>
    <xdr:to>
      <xdr:col>6</xdr:col>
      <xdr:colOff>66675</xdr:colOff>
      <xdr:row>81</xdr:row>
      <xdr:rowOff>228600</xdr:rowOff>
    </xdr:to>
    <xdr:sp>
      <xdr:nvSpPr>
        <xdr:cNvPr id="4" name="7 Corchetes"/>
        <xdr:cNvSpPr>
          <a:spLocks/>
        </xdr:cNvSpPr>
      </xdr:nvSpPr>
      <xdr:spPr>
        <a:xfrm>
          <a:off x="2266950" y="15859125"/>
          <a:ext cx="4800600" cy="142875"/>
        </a:xfrm>
        <a:prstGeom prst="bracketPai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81</xdr:row>
      <xdr:rowOff>9525</xdr:rowOff>
    </xdr:from>
    <xdr:to>
      <xdr:col>8</xdr:col>
      <xdr:colOff>9525</xdr:colOff>
      <xdr:row>83</xdr:row>
      <xdr:rowOff>47625</xdr:rowOff>
    </xdr:to>
    <xdr:sp>
      <xdr:nvSpPr>
        <xdr:cNvPr id="5" name="8 Corchetes"/>
        <xdr:cNvSpPr>
          <a:spLocks/>
        </xdr:cNvSpPr>
      </xdr:nvSpPr>
      <xdr:spPr>
        <a:xfrm>
          <a:off x="2143125" y="15782925"/>
          <a:ext cx="7658100" cy="466725"/>
        </a:xfrm>
        <a:prstGeom prst="bracketPai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1"/>
  <sheetViews>
    <sheetView tabSelected="1" zoomScale="95" zoomScaleNormal="95" zoomScalePageLayoutView="0" workbookViewId="0" topLeftCell="A1">
      <selection activeCell="A1" sqref="A1"/>
    </sheetView>
  </sheetViews>
  <sheetFormatPr defaultColWidth="11.421875" defaultRowHeight="15"/>
  <cols>
    <col min="3" max="3" width="25.28125" style="0" customWidth="1"/>
    <col min="4" max="4" width="21.7109375" style="0" customWidth="1"/>
    <col min="5" max="5" width="18.00390625" style="0" customWidth="1"/>
    <col min="6" max="6" width="17.140625" style="0" customWidth="1"/>
    <col min="7" max="7" width="18.421875" style="0" customWidth="1"/>
    <col min="8" max="8" width="23.421875" style="0" customWidth="1"/>
    <col min="9" max="9" width="17.140625" style="0" customWidth="1"/>
    <col min="10" max="10" width="16.57421875" style="0" customWidth="1"/>
    <col min="11" max="11" width="18.140625" style="0" customWidth="1"/>
  </cols>
  <sheetData>
    <row r="3" spans="3:11" ht="15">
      <c r="C3" s="18" t="s">
        <v>100</v>
      </c>
      <c r="D3" s="19"/>
      <c r="E3" s="19"/>
      <c r="F3" s="19"/>
      <c r="G3" s="19"/>
      <c r="H3" s="19"/>
      <c r="I3" s="19"/>
      <c r="J3" s="19"/>
      <c r="K3" s="20"/>
    </row>
    <row r="4" spans="3:11" ht="15">
      <c r="C4" s="21" t="s">
        <v>15</v>
      </c>
      <c r="D4" s="22" t="s">
        <v>16</v>
      </c>
      <c r="E4" s="23"/>
      <c r="F4" s="23"/>
      <c r="G4" s="23"/>
      <c r="H4" s="23"/>
      <c r="I4" s="23" t="s">
        <v>101</v>
      </c>
      <c r="J4" s="23" t="s">
        <v>102</v>
      </c>
      <c r="K4" s="24"/>
    </row>
    <row r="5" spans="3:11" ht="15">
      <c r="C5" s="21" t="s">
        <v>17</v>
      </c>
      <c r="D5" s="22" t="s">
        <v>62</v>
      </c>
      <c r="E5" s="23"/>
      <c r="F5" s="23"/>
      <c r="G5" s="23"/>
      <c r="H5" s="23"/>
      <c r="I5" s="25">
        <v>0.3</v>
      </c>
      <c r="J5" s="26">
        <f>+I5/1</f>
        <v>0.3</v>
      </c>
      <c r="K5" s="27"/>
    </row>
    <row r="6" spans="3:11" ht="15">
      <c r="C6" s="21" t="s">
        <v>18</v>
      </c>
      <c r="D6" s="22" t="s">
        <v>103</v>
      </c>
      <c r="E6" s="23"/>
      <c r="F6" s="23"/>
      <c r="G6" s="23"/>
      <c r="H6" s="23"/>
      <c r="I6" s="23"/>
      <c r="J6" s="23"/>
      <c r="K6" s="24"/>
    </row>
    <row r="7" spans="3:11" ht="15">
      <c r="C7" s="21" t="s">
        <v>19</v>
      </c>
      <c r="D7" s="22" t="s">
        <v>20</v>
      </c>
      <c r="E7" s="23"/>
      <c r="F7" s="23"/>
      <c r="G7" s="23"/>
      <c r="H7" s="23"/>
      <c r="I7" s="23"/>
      <c r="J7" s="23"/>
      <c r="K7" s="24"/>
    </row>
    <row r="8" spans="3:11" ht="15">
      <c r="C8" s="28"/>
      <c r="D8" s="23"/>
      <c r="E8" s="23"/>
      <c r="F8" s="23"/>
      <c r="G8" s="23"/>
      <c r="H8" s="23"/>
      <c r="I8" s="23"/>
      <c r="J8" s="23"/>
      <c r="K8" s="24"/>
    </row>
    <row r="9" spans="3:11" ht="15">
      <c r="C9" s="28" t="s">
        <v>104</v>
      </c>
      <c r="D9" s="23"/>
      <c r="E9" s="23"/>
      <c r="F9" s="23"/>
      <c r="G9" s="23"/>
      <c r="H9" s="23"/>
      <c r="I9" s="23"/>
      <c r="J9" s="23"/>
      <c r="K9" s="24"/>
    </row>
    <row r="10" spans="3:11" ht="15">
      <c r="C10" s="28" t="s">
        <v>105</v>
      </c>
      <c r="D10" s="23"/>
      <c r="E10" s="23"/>
      <c r="F10" s="29">
        <v>80000</v>
      </c>
      <c r="G10" s="23" t="s">
        <v>106</v>
      </c>
      <c r="H10" s="23"/>
      <c r="I10" s="23"/>
      <c r="J10" s="23"/>
      <c r="K10" s="24"/>
    </row>
    <row r="11" spans="3:11" ht="15">
      <c r="C11" s="28" t="s">
        <v>107</v>
      </c>
      <c r="D11" s="23"/>
      <c r="E11" s="23"/>
      <c r="F11" s="23"/>
      <c r="G11" s="23"/>
      <c r="H11" s="23"/>
      <c r="I11" s="29">
        <v>20000</v>
      </c>
      <c r="J11" s="23" t="s">
        <v>26</v>
      </c>
      <c r="K11" s="24"/>
    </row>
    <row r="12" spans="3:11" ht="15">
      <c r="C12" s="28" t="s">
        <v>27</v>
      </c>
      <c r="D12" s="23"/>
      <c r="E12" s="23"/>
      <c r="F12" s="30">
        <v>100000</v>
      </c>
      <c r="G12" s="31" t="s">
        <v>108</v>
      </c>
      <c r="H12" s="23"/>
      <c r="I12" s="29">
        <v>20000</v>
      </c>
      <c r="J12" s="31" t="s">
        <v>30</v>
      </c>
      <c r="K12" s="24"/>
    </row>
    <row r="13" spans="3:11" ht="15">
      <c r="C13" s="32" t="s">
        <v>109</v>
      </c>
      <c r="D13" s="33">
        <v>2000</v>
      </c>
      <c r="E13" s="34" t="s">
        <v>110</v>
      </c>
      <c r="F13" s="35"/>
      <c r="G13" s="36">
        <v>300</v>
      </c>
      <c r="H13" s="34" t="s">
        <v>33</v>
      </c>
      <c r="I13" s="35"/>
      <c r="J13" s="37">
        <v>4000</v>
      </c>
      <c r="K13" s="38" t="s">
        <v>34</v>
      </c>
    </row>
    <row r="14" spans="3:11" ht="15">
      <c r="C14" s="11"/>
      <c r="D14" s="12"/>
      <c r="E14" s="11"/>
      <c r="F14" s="13"/>
      <c r="G14" s="14"/>
      <c r="H14" s="11"/>
      <c r="I14" s="13"/>
      <c r="J14" s="15"/>
      <c r="K14" s="11"/>
    </row>
    <row r="15" spans="2:10" ht="15">
      <c r="B15">
        <v>0</v>
      </c>
      <c r="C15" s="39" t="s">
        <v>116</v>
      </c>
      <c r="D15" s="19"/>
      <c r="E15" s="19"/>
      <c r="F15" s="19"/>
      <c r="G15" s="40">
        <v>100000</v>
      </c>
      <c r="H15" s="41" t="s">
        <v>28</v>
      </c>
      <c r="I15" s="19"/>
      <c r="J15" s="20"/>
    </row>
    <row r="16" spans="3:10" ht="15">
      <c r="C16" s="42"/>
      <c r="D16" s="23"/>
      <c r="E16" s="23"/>
      <c r="F16" s="23"/>
      <c r="G16" s="23"/>
      <c r="H16" s="23"/>
      <c r="I16" s="23"/>
      <c r="J16" s="43" t="s">
        <v>36</v>
      </c>
    </row>
    <row r="17" spans="3:10" ht="15">
      <c r="C17" s="44" t="s">
        <v>0</v>
      </c>
      <c r="D17" s="23"/>
      <c r="E17" s="29">
        <v>10000</v>
      </c>
      <c r="F17" s="23" t="s">
        <v>1</v>
      </c>
      <c r="G17" s="23" t="s">
        <v>109</v>
      </c>
      <c r="H17" s="45">
        <v>800</v>
      </c>
      <c r="I17" s="23" t="s">
        <v>111</v>
      </c>
      <c r="J17" s="46">
        <f>+E17*H17</f>
        <v>8000000</v>
      </c>
    </row>
    <row r="18" spans="3:10" ht="15">
      <c r="C18" s="44" t="s">
        <v>2</v>
      </c>
      <c r="D18" s="23"/>
      <c r="E18" s="29">
        <v>5000</v>
      </c>
      <c r="F18" s="31" t="s">
        <v>3</v>
      </c>
      <c r="G18" s="31" t="s">
        <v>109</v>
      </c>
      <c r="H18" s="22">
        <v>900</v>
      </c>
      <c r="I18" s="23" t="s">
        <v>111</v>
      </c>
      <c r="J18" s="46">
        <f>+E18*H18</f>
        <v>4500000</v>
      </c>
    </row>
    <row r="19" spans="3:10" ht="15.75" thickBot="1">
      <c r="C19" s="44" t="s">
        <v>4</v>
      </c>
      <c r="D19" s="23"/>
      <c r="E19" s="47">
        <f>+E17+E18</f>
        <v>15000</v>
      </c>
      <c r="F19" s="23"/>
      <c r="G19" s="23"/>
      <c r="H19" s="23"/>
      <c r="I19" s="23"/>
      <c r="J19" s="48">
        <f>+J17+J18</f>
        <v>12500000</v>
      </c>
    </row>
    <row r="20" spans="3:10" ht="15.75" thickTop="1">
      <c r="C20" s="49"/>
      <c r="D20" s="35"/>
      <c r="E20" s="35"/>
      <c r="F20" s="35"/>
      <c r="G20" s="35"/>
      <c r="H20" s="35"/>
      <c r="I20" s="35"/>
      <c r="J20" s="50"/>
    </row>
    <row r="21" spans="3:10" ht="15">
      <c r="C21" s="13"/>
      <c r="D21" s="13"/>
      <c r="E21" s="13"/>
      <c r="F21" s="13"/>
      <c r="G21" s="13"/>
      <c r="H21" s="13"/>
      <c r="I21" s="13"/>
      <c r="J21" s="13"/>
    </row>
    <row r="22" spans="3:10" ht="15">
      <c r="C22" s="51" t="s">
        <v>112</v>
      </c>
      <c r="D22" s="19"/>
      <c r="E22" s="19"/>
      <c r="F22" s="19"/>
      <c r="G22" s="19"/>
      <c r="H22" s="19"/>
      <c r="I22" s="19"/>
      <c r="J22" s="20"/>
    </row>
    <row r="23" spans="3:10" ht="15">
      <c r="C23" s="42"/>
      <c r="D23" s="23"/>
      <c r="E23" s="23"/>
      <c r="F23" s="23"/>
      <c r="G23" s="23"/>
      <c r="H23" s="23"/>
      <c r="I23" s="23"/>
      <c r="J23" s="24"/>
    </row>
    <row r="24" spans="3:10" ht="15">
      <c r="C24" s="44" t="s">
        <v>5</v>
      </c>
      <c r="D24" s="23"/>
      <c r="E24" s="23"/>
      <c r="F24" s="23"/>
      <c r="G24" s="23"/>
      <c r="H24" s="23"/>
      <c r="I24" s="23"/>
      <c r="J24" s="52">
        <v>2600000</v>
      </c>
    </row>
    <row r="25" spans="3:10" ht="15">
      <c r="C25" s="44" t="s">
        <v>6</v>
      </c>
      <c r="D25" s="23"/>
      <c r="E25" s="23"/>
      <c r="F25" s="23"/>
      <c r="G25" s="23"/>
      <c r="H25" s="23"/>
      <c r="I25" s="23"/>
      <c r="J25" s="52">
        <v>1950000</v>
      </c>
    </row>
    <row r="26" spans="3:10" ht="15">
      <c r="C26" s="44" t="s">
        <v>7</v>
      </c>
      <c r="D26" s="23"/>
      <c r="E26" s="23"/>
      <c r="F26" s="23"/>
      <c r="G26" s="23"/>
      <c r="H26" s="23"/>
      <c r="I26" s="23"/>
      <c r="J26" s="52">
        <v>11150000</v>
      </c>
    </row>
    <row r="27" spans="3:10" ht="15">
      <c r="C27" s="44" t="s">
        <v>8</v>
      </c>
      <c r="D27" s="23"/>
      <c r="E27" s="23"/>
      <c r="F27" s="23"/>
      <c r="G27" s="23"/>
      <c r="H27" s="23"/>
      <c r="I27" s="23"/>
      <c r="J27" s="52">
        <v>1290000</v>
      </c>
    </row>
    <row r="28" spans="3:11" ht="15">
      <c r="C28" s="44" t="s">
        <v>9</v>
      </c>
      <c r="D28" s="23"/>
      <c r="E28" s="23"/>
      <c r="F28" s="23"/>
      <c r="G28" s="23"/>
      <c r="H28" s="23"/>
      <c r="I28" s="23"/>
      <c r="J28" s="53">
        <v>2100000</v>
      </c>
      <c r="K28" s="3">
        <f>SUM(J24:J28)</f>
        <v>19090000</v>
      </c>
    </row>
    <row r="29" spans="3:10" ht="15">
      <c r="C29" s="49"/>
      <c r="D29" s="35"/>
      <c r="E29" s="35"/>
      <c r="F29" s="35"/>
      <c r="G29" s="35"/>
      <c r="H29" s="35"/>
      <c r="I29" s="35"/>
      <c r="J29" s="50"/>
    </row>
    <row r="30" spans="3:12" ht="15">
      <c r="C30" s="13"/>
      <c r="D30" s="13"/>
      <c r="E30" s="13"/>
      <c r="F30" s="13"/>
      <c r="G30" s="13"/>
      <c r="H30" s="13"/>
      <c r="I30" s="13"/>
      <c r="J30" s="13"/>
      <c r="K30" s="16"/>
      <c r="L30" s="16"/>
    </row>
    <row r="31" spans="3:11" ht="15">
      <c r="C31" s="18" t="s">
        <v>113</v>
      </c>
      <c r="D31" s="19"/>
      <c r="E31" s="19"/>
      <c r="F31" s="19"/>
      <c r="G31" s="19"/>
      <c r="H31" s="19"/>
      <c r="I31" s="19"/>
      <c r="J31" s="19"/>
      <c r="K31" s="20"/>
    </row>
    <row r="32" spans="3:11" ht="15">
      <c r="C32" s="42"/>
      <c r="D32" s="23"/>
      <c r="E32" s="23"/>
      <c r="F32" s="23"/>
      <c r="G32" s="23"/>
      <c r="H32" s="23"/>
      <c r="I32" s="23"/>
      <c r="J32" s="23"/>
      <c r="K32" s="24"/>
    </row>
    <row r="33" spans="3:11" ht="15">
      <c r="C33" s="44" t="s">
        <v>10</v>
      </c>
      <c r="D33" s="23"/>
      <c r="E33" s="23"/>
      <c r="F33" s="23"/>
      <c r="G33" s="23"/>
      <c r="H33" s="23"/>
      <c r="I33" s="23"/>
      <c r="J33" s="54">
        <v>920</v>
      </c>
      <c r="K33" s="24" t="s">
        <v>11</v>
      </c>
    </row>
    <row r="34" spans="3:11" ht="15">
      <c r="C34" s="44" t="s">
        <v>12</v>
      </c>
      <c r="D34" s="23"/>
      <c r="E34" s="23"/>
      <c r="F34" s="23"/>
      <c r="G34" s="23"/>
      <c r="H34" s="23"/>
      <c r="I34" s="23"/>
      <c r="J34" s="54">
        <v>450</v>
      </c>
      <c r="K34" s="24" t="s">
        <v>13</v>
      </c>
    </row>
    <row r="35" spans="3:11" ht="15">
      <c r="C35" s="44" t="s">
        <v>50</v>
      </c>
      <c r="D35" s="23"/>
      <c r="E35" s="29">
        <f>+E19</f>
        <v>15000</v>
      </c>
      <c r="F35" s="23" t="s">
        <v>114</v>
      </c>
      <c r="G35" s="23"/>
      <c r="H35" s="23"/>
      <c r="I35" s="23"/>
      <c r="J35" s="54">
        <v>630</v>
      </c>
      <c r="K35" s="55" t="s">
        <v>115</v>
      </c>
    </row>
    <row r="36" spans="3:11" ht="15">
      <c r="C36" s="44" t="s">
        <v>14</v>
      </c>
      <c r="D36" s="23"/>
      <c r="E36" s="23"/>
      <c r="F36" s="23"/>
      <c r="G36" s="23"/>
      <c r="H36" s="23"/>
      <c r="I36" s="23"/>
      <c r="J36" s="54">
        <v>18000000</v>
      </c>
      <c r="K36" s="55" t="s">
        <v>29</v>
      </c>
    </row>
    <row r="37" spans="3:11" ht="15">
      <c r="C37" s="56" t="s">
        <v>117</v>
      </c>
      <c r="D37" s="35"/>
      <c r="E37" s="35"/>
      <c r="F37" s="35"/>
      <c r="G37" s="35"/>
      <c r="H37" s="35"/>
      <c r="I37" s="35"/>
      <c r="J37" s="57">
        <v>0.4</v>
      </c>
      <c r="K37" s="50"/>
    </row>
    <row r="38" spans="3:10" ht="15">
      <c r="C38" s="1"/>
      <c r="J38" s="6"/>
    </row>
    <row r="39" spans="3:10" ht="15">
      <c r="C39" s="58" t="s">
        <v>52</v>
      </c>
      <c r="D39" s="59"/>
      <c r="E39" s="59"/>
      <c r="F39" s="59"/>
      <c r="G39" s="59"/>
      <c r="H39" s="59"/>
      <c r="I39" s="59"/>
      <c r="J39" s="60">
        <v>20000</v>
      </c>
    </row>
    <row r="40" spans="3:10" ht="15">
      <c r="C40" s="1"/>
      <c r="J40" s="6"/>
    </row>
    <row r="41" spans="2:3" ht="18.75">
      <c r="B41" s="7" t="s">
        <v>15</v>
      </c>
      <c r="C41" s="8" t="s">
        <v>21</v>
      </c>
    </row>
    <row r="43" spans="2:11" ht="15">
      <c r="B43" s="61"/>
      <c r="C43" s="19"/>
      <c r="D43" s="19"/>
      <c r="E43" s="19"/>
      <c r="F43" s="19" t="s">
        <v>22</v>
      </c>
      <c r="G43" s="19"/>
      <c r="H43" s="19"/>
      <c r="I43" s="19"/>
      <c r="J43" s="19"/>
      <c r="K43" s="20"/>
    </row>
    <row r="44" spans="2:11" ht="15">
      <c r="B44" s="42"/>
      <c r="C44" s="23"/>
      <c r="D44" s="23"/>
      <c r="E44" s="23" t="s">
        <v>23</v>
      </c>
      <c r="F44" s="23"/>
      <c r="G44" s="23"/>
      <c r="H44" s="23"/>
      <c r="I44" s="23"/>
      <c r="J44" s="23"/>
      <c r="K44" s="24"/>
    </row>
    <row r="45" spans="2:11" ht="15">
      <c r="B45" s="42"/>
      <c r="C45" s="23"/>
      <c r="D45" s="23"/>
      <c r="E45" s="23"/>
      <c r="F45" s="23"/>
      <c r="G45" s="23"/>
      <c r="H45" s="23"/>
      <c r="I45" s="23"/>
      <c r="J45" s="23"/>
      <c r="K45" s="24"/>
    </row>
    <row r="46" spans="2:11" ht="15">
      <c r="B46" s="42"/>
      <c r="C46" s="62" t="s">
        <v>24</v>
      </c>
      <c r="D46" s="23"/>
      <c r="E46" s="23"/>
      <c r="F46" s="30"/>
      <c r="G46" s="30"/>
      <c r="H46" s="30"/>
      <c r="I46" s="30"/>
      <c r="J46" s="63">
        <f>SUM(I47:I49)</f>
        <v>53700000</v>
      </c>
      <c r="K46" s="24"/>
    </row>
    <row r="47" spans="2:11" ht="15">
      <c r="B47" s="42"/>
      <c r="C47" s="23"/>
      <c r="D47" s="31" t="s">
        <v>25</v>
      </c>
      <c r="E47" s="23"/>
      <c r="F47" s="30">
        <f>+I12</f>
        <v>20000</v>
      </c>
      <c r="G47" s="64" t="s">
        <v>31</v>
      </c>
      <c r="H47" s="30">
        <f>+D13</f>
        <v>2000</v>
      </c>
      <c r="I47" s="30">
        <f>+F47*H47</f>
        <v>40000000</v>
      </c>
      <c r="J47" s="30"/>
      <c r="K47" s="24"/>
    </row>
    <row r="48" spans="2:11" ht="15">
      <c r="B48" s="42"/>
      <c r="C48" s="23"/>
      <c r="D48" s="23" t="s">
        <v>32</v>
      </c>
      <c r="E48" s="23"/>
      <c r="F48" s="30">
        <f>+G13</f>
        <v>300</v>
      </c>
      <c r="G48" s="64" t="s">
        <v>31</v>
      </c>
      <c r="H48" s="30">
        <f>+J13</f>
        <v>4000</v>
      </c>
      <c r="I48" s="30">
        <f>+F48*H48</f>
        <v>1200000</v>
      </c>
      <c r="J48" s="30"/>
      <c r="K48" s="24"/>
    </row>
    <row r="49" spans="2:11" ht="15">
      <c r="B49" s="42"/>
      <c r="C49" s="23"/>
      <c r="D49" s="23" t="s">
        <v>35</v>
      </c>
      <c r="E49" s="23"/>
      <c r="F49" s="30"/>
      <c r="G49" s="30"/>
      <c r="H49" s="30"/>
      <c r="I49" s="65">
        <f>+J19</f>
        <v>12500000</v>
      </c>
      <c r="J49" s="30"/>
      <c r="K49" s="24"/>
    </row>
    <row r="50" spans="2:11" ht="15">
      <c r="B50" s="42"/>
      <c r="C50" s="23"/>
      <c r="D50" s="23"/>
      <c r="E50" s="23"/>
      <c r="F50" s="30"/>
      <c r="G50" s="30"/>
      <c r="H50" s="30"/>
      <c r="I50" s="30"/>
      <c r="J50" s="30"/>
      <c r="K50" s="24"/>
    </row>
    <row r="51" spans="2:11" ht="15">
      <c r="B51" s="42"/>
      <c r="C51" s="66" t="s">
        <v>37</v>
      </c>
      <c r="D51" s="23"/>
      <c r="E51" s="23"/>
      <c r="F51" s="30"/>
      <c r="G51" s="30"/>
      <c r="H51" s="30"/>
      <c r="I51" s="30"/>
      <c r="J51" s="30">
        <f>SUM(I52:I56)</f>
        <v>19090000</v>
      </c>
      <c r="K51" s="24"/>
    </row>
    <row r="52" spans="2:11" ht="15">
      <c r="B52" s="42"/>
      <c r="C52" s="23"/>
      <c r="D52" s="31" t="s">
        <v>38</v>
      </c>
      <c r="E52" s="23"/>
      <c r="F52" s="30"/>
      <c r="G52" s="30"/>
      <c r="H52" s="30"/>
      <c r="I52" s="30">
        <f>+J24</f>
        <v>2600000</v>
      </c>
      <c r="J52" s="30"/>
      <c r="K52" s="24"/>
    </row>
    <row r="53" spans="2:11" ht="15">
      <c r="B53" s="42"/>
      <c r="C53" s="23"/>
      <c r="D53" s="31" t="s">
        <v>6</v>
      </c>
      <c r="E53" s="23"/>
      <c r="F53" s="30"/>
      <c r="G53" s="30"/>
      <c r="H53" s="30"/>
      <c r="I53" s="30">
        <f>+J25</f>
        <v>1950000</v>
      </c>
      <c r="J53" s="30"/>
      <c r="K53" s="24"/>
    </row>
    <row r="54" spans="2:11" ht="15">
      <c r="B54" s="42"/>
      <c r="C54" s="23"/>
      <c r="D54" s="31" t="s">
        <v>49</v>
      </c>
      <c r="E54" s="23"/>
      <c r="F54" s="30"/>
      <c r="G54" s="30"/>
      <c r="H54" s="30"/>
      <c r="I54" s="30">
        <f>+J26</f>
        <v>11150000</v>
      </c>
      <c r="J54" s="30"/>
      <c r="K54" s="24"/>
    </row>
    <row r="55" spans="2:11" ht="15">
      <c r="B55" s="42"/>
      <c r="C55" s="23"/>
      <c r="D55" s="31" t="s">
        <v>39</v>
      </c>
      <c r="E55" s="23"/>
      <c r="F55" s="30"/>
      <c r="G55" s="30"/>
      <c r="H55" s="30"/>
      <c r="I55" s="30">
        <f>+J27</f>
        <v>1290000</v>
      </c>
      <c r="J55" s="30"/>
      <c r="K55" s="24"/>
    </row>
    <row r="56" spans="2:11" ht="15">
      <c r="B56" s="42"/>
      <c r="C56" s="23"/>
      <c r="D56" s="31" t="s">
        <v>9</v>
      </c>
      <c r="E56" s="23"/>
      <c r="F56" s="30"/>
      <c r="G56" s="30"/>
      <c r="H56" s="30"/>
      <c r="I56" s="65">
        <f>+J28</f>
        <v>2100000</v>
      </c>
      <c r="J56" s="30"/>
      <c r="K56" s="24"/>
    </row>
    <row r="57" spans="2:11" ht="15">
      <c r="B57" s="42"/>
      <c r="C57" s="23"/>
      <c r="D57" s="23"/>
      <c r="E57" s="23"/>
      <c r="F57" s="30"/>
      <c r="G57" s="30"/>
      <c r="H57" s="30"/>
      <c r="I57" s="30"/>
      <c r="J57" s="30"/>
      <c r="K57" s="24"/>
    </row>
    <row r="58" spans="2:11" ht="15">
      <c r="B58" s="42"/>
      <c r="C58" s="62" t="s">
        <v>40</v>
      </c>
      <c r="D58" s="23"/>
      <c r="E58" s="23"/>
      <c r="F58" s="30"/>
      <c r="G58" s="30"/>
      <c r="H58" s="30"/>
      <c r="I58" s="30"/>
      <c r="J58" s="30">
        <f>SUM(I59:I61)</f>
        <v>68250000</v>
      </c>
      <c r="K58" s="24"/>
    </row>
    <row r="59" spans="2:11" ht="15">
      <c r="B59" s="42"/>
      <c r="C59" s="23"/>
      <c r="D59" s="31" t="s">
        <v>10</v>
      </c>
      <c r="E59" s="23"/>
      <c r="F59" s="30">
        <f>+E19</f>
        <v>15000</v>
      </c>
      <c r="G59" s="64" t="s">
        <v>31</v>
      </c>
      <c r="H59" s="30">
        <f>+J33</f>
        <v>920</v>
      </c>
      <c r="I59" s="30">
        <f>+F59*H59</f>
        <v>13800000</v>
      </c>
      <c r="J59" s="30"/>
      <c r="K59" s="24"/>
    </row>
    <row r="60" spans="2:11" ht="15">
      <c r="B60" s="42"/>
      <c r="C60" s="23"/>
      <c r="D60" s="31" t="s">
        <v>41</v>
      </c>
      <c r="E60" s="23"/>
      <c r="F60" s="30">
        <f>+G15</f>
        <v>100000</v>
      </c>
      <c r="G60" s="64" t="s">
        <v>31</v>
      </c>
      <c r="H60" s="30">
        <f>+J34</f>
        <v>450</v>
      </c>
      <c r="I60" s="30">
        <f>+F60*H60</f>
        <v>45000000</v>
      </c>
      <c r="J60" s="30"/>
      <c r="K60" s="24"/>
    </row>
    <row r="61" spans="2:11" ht="15">
      <c r="B61" s="42"/>
      <c r="C61" s="23"/>
      <c r="D61" s="31" t="s">
        <v>42</v>
      </c>
      <c r="E61" s="23"/>
      <c r="F61" s="30">
        <f>+E19</f>
        <v>15000</v>
      </c>
      <c r="G61" s="64" t="s">
        <v>31</v>
      </c>
      <c r="H61" s="30">
        <f>+J35</f>
        <v>630</v>
      </c>
      <c r="I61" s="65">
        <f>+F61*H61</f>
        <v>9450000</v>
      </c>
      <c r="J61" s="30"/>
      <c r="K61" s="24"/>
    </row>
    <row r="62" spans="2:11" ht="15">
      <c r="B62" s="42"/>
      <c r="C62" s="45" t="s">
        <v>51</v>
      </c>
      <c r="D62" s="23"/>
      <c r="E62" s="23"/>
      <c r="F62" s="30"/>
      <c r="G62" s="30"/>
      <c r="H62" s="30"/>
      <c r="I62" s="30"/>
      <c r="J62" s="30">
        <f>+J46+J51+J58</f>
        <v>141040000</v>
      </c>
      <c r="K62" s="24"/>
    </row>
    <row r="63" spans="2:11" ht="15">
      <c r="B63" s="42"/>
      <c r="C63" s="62" t="s">
        <v>43</v>
      </c>
      <c r="D63" s="23"/>
      <c r="E63" s="23"/>
      <c r="F63" s="30"/>
      <c r="G63" s="30"/>
      <c r="H63" s="30"/>
      <c r="I63" s="30"/>
      <c r="J63" s="30"/>
      <c r="K63" s="24"/>
    </row>
    <row r="64" spans="2:11" ht="18.75">
      <c r="B64" s="42"/>
      <c r="C64" s="67" t="s">
        <v>44</v>
      </c>
      <c r="D64" s="31" t="s">
        <v>46</v>
      </c>
      <c r="E64" s="23"/>
      <c r="F64" s="30"/>
      <c r="G64" s="30"/>
      <c r="H64" s="30"/>
      <c r="I64" s="30"/>
      <c r="J64" s="30">
        <v>0</v>
      </c>
      <c r="K64" s="24"/>
    </row>
    <row r="65" spans="2:11" ht="18.75">
      <c r="B65" s="42"/>
      <c r="C65" s="68" t="s">
        <v>45</v>
      </c>
      <c r="D65" s="31" t="s">
        <v>47</v>
      </c>
      <c r="E65" s="23"/>
      <c r="F65" s="30"/>
      <c r="G65" s="30"/>
      <c r="H65" s="30"/>
      <c r="I65" s="30"/>
      <c r="J65" s="30">
        <f>+J62+J64</f>
        <v>141040000</v>
      </c>
      <c r="K65" s="24"/>
    </row>
    <row r="66" spans="2:11" ht="20.25">
      <c r="B66" s="42"/>
      <c r="C66" s="67" t="s">
        <v>44</v>
      </c>
      <c r="D66" s="22" t="s">
        <v>98</v>
      </c>
      <c r="E66" s="23"/>
      <c r="F66" s="30"/>
      <c r="G66" s="30"/>
      <c r="H66" s="30"/>
      <c r="I66" s="30"/>
      <c r="J66" s="30">
        <f>-J70</f>
        <v>-28208000</v>
      </c>
      <c r="K66" s="24"/>
    </row>
    <row r="67" spans="2:11" ht="15">
      <c r="B67" s="42"/>
      <c r="C67" s="23"/>
      <c r="D67" s="23"/>
      <c r="E67" s="23"/>
      <c r="F67" s="30"/>
      <c r="G67" s="30"/>
      <c r="H67" s="30"/>
      <c r="I67" s="30"/>
      <c r="J67" s="30"/>
      <c r="K67" s="24"/>
    </row>
    <row r="68" spans="2:11" ht="19.5" thickBot="1">
      <c r="B68" s="42"/>
      <c r="C68" s="69" t="s">
        <v>48</v>
      </c>
      <c r="D68" s="31" t="s">
        <v>53</v>
      </c>
      <c r="E68" s="23"/>
      <c r="F68" s="64"/>
      <c r="G68" s="70"/>
      <c r="H68" s="30"/>
      <c r="I68" s="30"/>
      <c r="J68" s="71">
        <f>+J65+J66</f>
        <v>112832000</v>
      </c>
      <c r="K68" s="24"/>
    </row>
    <row r="69" spans="2:11" ht="15.75" thickTop="1">
      <c r="B69" s="42"/>
      <c r="C69" s="23"/>
      <c r="D69" s="23"/>
      <c r="E69" s="29"/>
      <c r="F69" s="30"/>
      <c r="G69" s="30"/>
      <c r="H69" s="30"/>
      <c r="I69" s="30"/>
      <c r="J69" s="30"/>
      <c r="K69" s="24"/>
    </row>
    <row r="70" spans="2:11" ht="15">
      <c r="B70" s="42"/>
      <c r="C70" s="23"/>
      <c r="D70" s="23"/>
      <c r="E70" s="72">
        <f>+J39</f>
        <v>20000</v>
      </c>
      <c r="F70" s="64" t="s">
        <v>31</v>
      </c>
      <c r="G70" s="65">
        <f>+J65</f>
        <v>141040000</v>
      </c>
      <c r="H70" s="64" t="s">
        <v>45</v>
      </c>
      <c r="I70" s="30" t="s">
        <v>54</v>
      </c>
      <c r="J70" s="30">
        <f>+E70*(+G70/G71)</f>
        <v>28208000</v>
      </c>
      <c r="K70" s="24"/>
    </row>
    <row r="71" spans="2:11" ht="15">
      <c r="B71" s="42"/>
      <c r="C71" s="23"/>
      <c r="D71" s="23"/>
      <c r="E71" s="23"/>
      <c r="F71" s="23"/>
      <c r="G71" s="30">
        <f>+F12</f>
        <v>100000</v>
      </c>
      <c r="H71" s="23"/>
      <c r="I71" s="23"/>
      <c r="J71" s="23"/>
      <c r="K71" s="24"/>
    </row>
    <row r="72" spans="2:11" ht="15">
      <c r="B72" s="42"/>
      <c r="C72" s="23"/>
      <c r="D72" s="23"/>
      <c r="E72" s="23"/>
      <c r="F72" s="23"/>
      <c r="G72" s="23"/>
      <c r="H72" s="23"/>
      <c r="I72" s="23"/>
      <c r="J72" s="23"/>
      <c r="K72" s="24"/>
    </row>
    <row r="73" spans="2:11" ht="15">
      <c r="B73" s="49"/>
      <c r="C73" s="35"/>
      <c r="D73" s="35"/>
      <c r="E73" s="35"/>
      <c r="F73" s="35"/>
      <c r="G73" s="35"/>
      <c r="H73" s="35"/>
      <c r="I73" s="35"/>
      <c r="J73" s="35"/>
      <c r="K73" s="50"/>
    </row>
    <row r="76" spans="2:3" ht="18.75">
      <c r="B76" s="7" t="s">
        <v>17</v>
      </c>
      <c r="C76" s="8" t="s">
        <v>55</v>
      </c>
    </row>
    <row r="78" spans="3:8" ht="15">
      <c r="C78" s="61"/>
      <c r="D78" s="73" t="s">
        <v>57</v>
      </c>
      <c r="E78" s="19"/>
      <c r="F78" s="19"/>
      <c r="G78" s="19"/>
      <c r="H78" s="20"/>
    </row>
    <row r="79" spans="3:8" ht="15">
      <c r="C79" s="74" t="s">
        <v>56</v>
      </c>
      <c r="D79" s="23"/>
      <c r="E79" s="23"/>
      <c r="F79" s="23"/>
      <c r="G79" s="75" t="s">
        <v>59</v>
      </c>
      <c r="H79" s="76" t="s">
        <v>63</v>
      </c>
    </row>
    <row r="80" spans="3:8" ht="15">
      <c r="C80" s="49"/>
      <c r="D80" s="77" t="s">
        <v>58</v>
      </c>
      <c r="E80" s="35"/>
      <c r="F80" s="35"/>
      <c r="G80" s="35"/>
      <c r="H80" s="50"/>
    </row>
    <row r="82" spans="3:10" ht="18.75">
      <c r="C82" s="78"/>
      <c r="D82" s="79">
        <f>+J65</f>
        <v>141040000</v>
      </c>
      <c r="E82" s="80" t="s">
        <v>61</v>
      </c>
      <c r="F82" s="81">
        <f>+J36</f>
        <v>18000000</v>
      </c>
      <c r="G82" s="82" t="s">
        <v>31</v>
      </c>
      <c r="H82" s="83">
        <f>+(1+J5)/1</f>
        <v>1.3</v>
      </c>
      <c r="I82" s="84" t="s">
        <v>45</v>
      </c>
      <c r="J82" s="85">
        <f>+((D82+F82)*H82)/E83</f>
        <v>2067.52</v>
      </c>
    </row>
    <row r="83" spans="3:10" ht="15">
      <c r="C83" s="86" t="s">
        <v>60</v>
      </c>
      <c r="D83" s="45"/>
      <c r="E83" s="29">
        <f>+G15</f>
        <v>100000</v>
      </c>
      <c r="F83" s="45"/>
      <c r="G83" s="87"/>
      <c r="H83" s="45"/>
      <c r="I83" s="45"/>
      <c r="J83" s="76"/>
    </row>
    <row r="84" spans="3:10" ht="15">
      <c r="C84" s="49"/>
      <c r="D84" s="35"/>
      <c r="E84" s="35"/>
      <c r="F84" s="35"/>
      <c r="G84" s="35"/>
      <c r="H84" s="35"/>
      <c r="I84" s="35"/>
      <c r="J84" s="50"/>
    </row>
    <row r="86" spans="2:3" ht="18.75">
      <c r="B86" s="7" t="s">
        <v>18</v>
      </c>
      <c r="C86" s="8" t="s">
        <v>64</v>
      </c>
    </row>
    <row r="87" spans="4:7" ht="15">
      <c r="D87" s="3"/>
      <c r="E87" s="9"/>
      <c r="G87" s="3"/>
    </row>
    <row r="88" spans="2:9" ht="15">
      <c r="B88" s="78"/>
      <c r="C88" s="73" t="s">
        <v>65</v>
      </c>
      <c r="D88" s="88">
        <f>+F10</f>
        <v>80000</v>
      </c>
      <c r="E88" s="73" t="s">
        <v>66</v>
      </c>
      <c r="F88" s="73" t="s">
        <v>31</v>
      </c>
      <c r="G88" s="89">
        <f>+J82</f>
        <v>2067.52</v>
      </c>
      <c r="H88" s="90">
        <f>+D88*G88</f>
        <v>165401600</v>
      </c>
      <c r="I88" s="20"/>
    </row>
    <row r="89" spans="2:9" ht="15">
      <c r="B89" s="86" t="s">
        <v>67</v>
      </c>
      <c r="C89" s="45" t="s">
        <v>68</v>
      </c>
      <c r="D89" s="45"/>
      <c r="E89" s="45"/>
      <c r="F89" s="45"/>
      <c r="G89" s="45"/>
      <c r="H89" s="91">
        <f>-J68</f>
        <v>-112832000</v>
      </c>
      <c r="I89" s="24">
        <f>+H89/H88*100</f>
        <v>-68.2169942733323</v>
      </c>
    </row>
    <row r="90" spans="2:9" ht="15">
      <c r="B90" s="86"/>
      <c r="C90" s="45" t="s">
        <v>70</v>
      </c>
      <c r="D90" s="45"/>
      <c r="E90" s="45"/>
      <c r="F90" s="45"/>
      <c r="G90" s="45"/>
      <c r="H90" s="30">
        <f>+H88+H89</f>
        <v>52569600</v>
      </c>
      <c r="I90" s="24"/>
    </row>
    <row r="91" spans="2:9" ht="15">
      <c r="B91" s="86" t="s">
        <v>67</v>
      </c>
      <c r="C91" s="45" t="s">
        <v>69</v>
      </c>
      <c r="D91" s="45"/>
      <c r="E91" s="45"/>
      <c r="F91" s="45"/>
      <c r="G91" s="45"/>
      <c r="H91" s="91">
        <f>-J36</f>
        <v>-18000000</v>
      </c>
      <c r="I91" s="24">
        <f>+H91/H88*100</f>
        <v>-10.882603312180777</v>
      </c>
    </row>
    <row r="92" spans="2:9" ht="15">
      <c r="B92" s="86"/>
      <c r="C92" s="45" t="s">
        <v>71</v>
      </c>
      <c r="D92" s="45"/>
      <c r="E92" s="45"/>
      <c r="F92" s="45"/>
      <c r="G92" s="45"/>
      <c r="H92" s="30">
        <f>+H90+H91</f>
        <v>34569600</v>
      </c>
      <c r="I92" s="24"/>
    </row>
    <row r="93" spans="2:9" ht="15">
      <c r="B93" s="86" t="s">
        <v>72</v>
      </c>
      <c r="C93" s="45" t="s">
        <v>73</v>
      </c>
      <c r="D93" s="45"/>
      <c r="E93" s="45"/>
      <c r="F93" s="45"/>
      <c r="G93" s="45"/>
      <c r="H93" s="91">
        <v>0</v>
      </c>
      <c r="I93" s="24"/>
    </row>
    <row r="94" spans="2:9" ht="15">
      <c r="B94" s="86"/>
      <c r="C94" s="45" t="s">
        <v>74</v>
      </c>
      <c r="D94" s="45"/>
      <c r="E94" s="45"/>
      <c r="F94" s="45"/>
      <c r="G94" s="45"/>
      <c r="H94" s="30">
        <f>+H92+H93</f>
        <v>34569600</v>
      </c>
      <c r="I94" s="24"/>
    </row>
    <row r="95" spans="2:9" ht="15">
      <c r="B95" s="86" t="s">
        <v>67</v>
      </c>
      <c r="C95" s="45" t="s">
        <v>118</v>
      </c>
      <c r="D95" s="45"/>
      <c r="E95" s="45"/>
      <c r="F95" s="45"/>
      <c r="G95" s="92">
        <f>+J37</f>
        <v>0.4</v>
      </c>
      <c r="H95" s="93">
        <f>(+H94*G95)*-1</f>
        <v>-13827840</v>
      </c>
      <c r="I95" s="24"/>
    </row>
    <row r="96" spans="2:9" ht="15.75" thickBot="1">
      <c r="B96" s="86">
        <v>0</v>
      </c>
      <c r="C96" s="45" t="s">
        <v>75</v>
      </c>
      <c r="D96" s="45"/>
      <c r="E96" s="45"/>
      <c r="F96" s="45"/>
      <c r="G96" s="45"/>
      <c r="H96" s="71">
        <f>+H94+H95</f>
        <v>20741760</v>
      </c>
      <c r="I96" s="94">
        <f>(+H96/H88)*100</f>
        <v>12.540241448692152</v>
      </c>
    </row>
    <row r="97" spans="2:9" ht="15.75" thickTop="1">
      <c r="B97" s="49"/>
      <c r="C97" s="35"/>
      <c r="D97" s="35"/>
      <c r="E97" s="35"/>
      <c r="F97" s="35"/>
      <c r="G97" s="35"/>
      <c r="H97" s="91"/>
      <c r="I97" s="50"/>
    </row>
    <row r="98" spans="2:8" ht="18.75">
      <c r="B98" s="7" t="s">
        <v>19</v>
      </c>
      <c r="C98" s="8" t="s">
        <v>76</v>
      </c>
      <c r="H98" s="2"/>
    </row>
    <row r="99" spans="2:10" ht="15">
      <c r="B99" s="61"/>
      <c r="C99" s="95" t="s">
        <v>77</v>
      </c>
      <c r="D99" s="19"/>
      <c r="E99" s="19"/>
      <c r="F99" s="19"/>
      <c r="G99" s="19"/>
      <c r="H99" s="96"/>
      <c r="I99" s="19"/>
      <c r="J99" s="20"/>
    </row>
    <row r="100" spans="2:10" ht="15">
      <c r="B100" s="42"/>
      <c r="C100" s="23"/>
      <c r="D100" s="23"/>
      <c r="E100" s="23"/>
      <c r="F100" s="23"/>
      <c r="G100" s="23"/>
      <c r="H100" s="93"/>
      <c r="I100" s="23"/>
      <c r="J100" s="24"/>
    </row>
    <row r="101" spans="2:10" ht="15">
      <c r="B101" s="42"/>
      <c r="C101" s="77" t="s">
        <v>78</v>
      </c>
      <c r="D101" s="23"/>
      <c r="E101" s="23"/>
      <c r="F101" s="23"/>
      <c r="G101" s="23"/>
      <c r="H101" s="93"/>
      <c r="I101" s="30">
        <f>+H102+H103</f>
        <v>37090000</v>
      </c>
      <c r="J101" s="24"/>
    </row>
    <row r="102" spans="2:10" ht="15">
      <c r="B102" s="42"/>
      <c r="C102" s="31" t="s">
        <v>83</v>
      </c>
      <c r="D102" s="23"/>
      <c r="E102" s="23"/>
      <c r="F102" s="23"/>
      <c r="G102" s="23"/>
      <c r="H102" s="93">
        <f>+J51</f>
        <v>19090000</v>
      </c>
      <c r="I102" s="23"/>
      <c r="J102" s="24"/>
    </row>
    <row r="103" spans="2:10" ht="15">
      <c r="B103" s="42"/>
      <c r="C103" s="31" t="s">
        <v>80</v>
      </c>
      <c r="D103" s="31"/>
      <c r="E103" s="23"/>
      <c r="F103" s="23"/>
      <c r="G103" s="23"/>
      <c r="H103" s="91">
        <f>+J36</f>
        <v>18000000</v>
      </c>
      <c r="I103" s="23"/>
      <c r="J103" s="24"/>
    </row>
    <row r="104" spans="2:10" ht="15">
      <c r="B104" s="42"/>
      <c r="C104" s="97" t="s">
        <v>79</v>
      </c>
      <c r="D104" s="23"/>
      <c r="E104" s="23"/>
      <c r="F104" s="23"/>
      <c r="G104" s="23"/>
      <c r="H104" s="23"/>
      <c r="I104" s="30">
        <f>+H105+H106</f>
        <v>121950000</v>
      </c>
      <c r="J104" s="24"/>
    </row>
    <row r="105" spans="2:10" ht="15">
      <c r="B105" s="42"/>
      <c r="C105" s="31" t="s">
        <v>81</v>
      </c>
      <c r="D105" s="31"/>
      <c r="E105" s="23"/>
      <c r="F105" s="23"/>
      <c r="G105" s="23"/>
      <c r="H105" s="93">
        <f>+J46</f>
        <v>53700000</v>
      </c>
      <c r="I105" s="23"/>
      <c r="J105" s="24"/>
    </row>
    <row r="106" spans="2:10" ht="15">
      <c r="B106" s="42"/>
      <c r="C106" s="31" t="s">
        <v>82</v>
      </c>
      <c r="D106" s="31"/>
      <c r="E106" s="23"/>
      <c r="F106" s="23"/>
      <c r="G106" s="23"/>
      <c r="H106" s="91">
        <f>+J58</f>
        <v>68250000</v>
      </c>
      <c r="I106" s="23"/>
      <c r="J106" s="24"/>
    </row>
    <row r="107" spans="2:10" ht="15">
      <c r="B107" s="42"/>
      <c r="C107" s="23"/>
      <c r="D107" s="23"/>
      <c r="E107" s="23"/>
      <c r="F107" s="23"/>
      <c r="G107" s="23"/>
      <c r="H107" s="23"/>
      <c r="I107" s="23"/>
      <c r="J107" s="24"/>
    </row>
    <row r="108" spans="2:10" ht="15">
      <c r="B108" s="42"/>
      <c r="C108" s="31" t="s">
        <v>84</v>
      </c>
      <c r="D108" s="23"/>
      <c r="E108" s="30">
        <f>+I104</f>
        <v>121950000</v>
      </c>
      <c r="F108" s="98" t="s">
        <v>90</v>
      </c>
      <c r="G108" s="93">
        <f>+F12</f>
        <v>100000</v>
      </c>
      <c r="H108" s="23" t="s">
        <v>66</v>
      </c>
      <c r="I108" s="99">
        <f>+E108/G108</f>
        <v>1219.5</v>
      </c>
      <c r="J108" s="24" t="s">
        <v>92</v>
      </c>
    </row>
    <row r="109" spans="2:10" ht="15">
      <c r="B109" s="42"/>
      <c r="C109" s="23"/>
      <c r="D109" s="23"/>
      <c r="E109" s="23"/>
      <c r="F109" s="23"/>
      <c r="G109" s="23"/>
      <c r="H109" s="23"/>
      <c r="I109" s="23"/>
      <c r="J109" s="24"/>
    </row>
    <row r="110" spans="2:10" ht="15">
      <c r="B110" s="42"/>
      <c r="C110" s="23"/>
      <c r="D110" s="23"/>
      <c r="E110" s="23"/>
      <c r="F110" s="23"/>
      <c r="G110" s="23"/>
      <c r="H110" s="23"/>
      <c r="I110" s="23"/>
      <c r="J110" s="24"/>
    </row>
    <row r="111" spans="2:10" ht="26.25">
      <c r="B111" s="42"/>
      <c r="C111" s="23" t="s">
        <v>85</v>
      </c>
      <c r="D111" s="100" t="s">
        <v>86</v>
      </c>
      <c r="E111" s="23"/>
      <c r="F111" s="23"/>
      <c r="G111" s="93">
        <f>+I101</f>
        <v>37090000</v>
      </c>
      <c r="H111" s="101" t="s">
        <v>45</v>
      </c>
      <c r="I111" s="29">
        <f>+((G111/(F112-H112)))</f>
        <v>43737.17600999976</v>
      </c>
      <c r="J111" s="102" t="s">
        <v>66</v>
      </c>
    </row>
    <row r="112" spans="2:10" ht="26.25">
      <c r="B112" s="49"/>
      <c r="C112" s="35"/>
      <c r="D112" s="35" t="s">
        <v>87</v>
      </c>
      <c r="E112" s="35"/>
      <c r="F112" s="103">
        <f>+J82</f>
        <v>2067.52</v>
      </c>
      <c r="G112" s="104" t="s">
        <v>91</v>
      </c>
      <c r="H112" s="105">
        <f>+I108</f>
        <v>1219.5</v>
      </c>
      <c r="I112" s="35"/>
      <c r="J112" s="50"/>
    </row>
    <row r="113" spans="1:11" ht="15">
      <c r="A113" s="106"/>
      <c r="B113" s="17"/>
      <c r="C113" s="17"/>
      <c r="D113" s="17"/>
      <c r="E113" s="17"/>
      <c r="F113" s="17"/>
      <c r="G113" s="17"/>
      <c r="H113" s="17"/>
      <c r="I113" s="17"/>
      <c r="J113" s="17"/>
      <c r="K113" s="106"/>
    </row>
    <row r="114" spans="1:11" ht="15">
      <c r="A114" s="106"/>
      <c r="B114" s="13"/>
      <c r="C114" s="13"/>
      <c r="D114" s="13"/>
      <c r="E114" s="13"/>
      <c r="F114" s="13"/>
      <c r="G114" s="13"/>
      <c r="H114" s="13"/>
      <c r="I114" s="13"/>
      <c r="J114" s="13"/>
      <c r="K114" s="106"/>
    </row>
    <row r="115" spans="2:10" ht="18.75">
      <c r="B115" s="61"/>
      <c r="C115" s="107" t="s">
        <v>88</v>
      </c>
      <c r="D115" s="73"/>
      <c r="E115" s="108">
        <f>+I111</f>
        <v>43737.17600999976</v>
      </c>
      <c r="F115" s="107" t="s">
        <v>96</v>
      </c>
      <c r="G115" s="73">
        <f>+H121</f>
        <v>54.671470012499704</v>
      </c>
      <c r="H115" s="107" t="s">
        <v>99</v>
      </c>
      <c r="I115" s="19"/>
      <c r="J115" s="20"/>
    </row>
    <row r="116" spans="2:10" ht="15">
      <c r="B116" s="42"/>
      <c r="C116" s="109">
        <f>+F10</f>
        <v>80000</v>
      </c>
      <c r="D116" s="22" t="s">
        <v>66</v>
      </c>
      <c r="E116" s="22" t="s">
        <v>94</v>
      </c>
      <c r="F116" s="45"/>
      <c r="G116" s="45"/>
      <c r="H116" s="45"/>
      <c r="I116" s="23"/>
      <c r="J116" s="24"/>
    </row>
    <row r="117" spans="2:10" ht="15">
      <c r="B117" s="42"/>
      <c r="C117" s="22" t="s">
        <v>95</v>
      </c>
      <c r="D117" s="45"/>
      <c r="E117" s="45"/>
      <c r="F117" s="45"/>
      <c r="G117" s="45"/>
      <c r="H117" s="45"/>
      <c r="I117" s="23"/>
      <c r="J117" s="24"/>
    </row>
    <row r="118" spans="2:10" ht="15">
      <c r="B118" s="49"/>
      <c r="C118" s="97" t="s">
        <v>89</v>
      </c>
      <c r="D118" s="110">
        <f>+I96</f>
        <v>12.540241448692152</v>
      </c>
      <c r="E118" s="97" t="s">
        <v>97</v>
      </c>
      <c r="F118" s="77"/>
      <c r="G118" s="77"/>
      <c r="H118" s="77"/>
      <c r="I118" s="35"/>
      <c r="J118" s="50"/>
    </row>
    <row r="119" spans="3:8" ht="15">
      <c r="C119" s="4"/>
      <c r="D119" s="10"/>
      <c r="E119" s="4"/>
      <c r="F119" s="5"/>
      <c r="G119" s="5"/>
      <c r="H119" s="5"/>
    </row>
    <row r="120" spans="3:8" ht="18.75">
      <c r="C120" s="111" t="s">
        <v>93</v>
      </c>
      <c r="D120" s="112">
        <f>+I111</f>
        <v>43737.17600999976</v>
      </c>
      <c r="E120" s="112">
        <v>100000</v>
      </c>
      <c r="F120" s="19">
        <f>+D120/E120</f>
        <v>0.4373717600999976</v>
      </c>
      <c r="G120" s="19">
        <v>100</v>
      </c>
      <c r="H120" s="20">
        <f>+F120*G120</f>
        <v>43.737176009999764</v>
      </c>
    </row>
    <row r="121" spans="3:8" ht="15">
      <c r="C121" s="49"/>
      <c r="D121" s="113">
        <f>+I111</f>
        <v>43737.17600999976</v>
      </c>
      <c r="E121" s="113">
        <v>80000</v>
      </c>
      <c r="F121" s="35">
        <f>+D121/E121</f>
        <v>0.546714700124997</v>
      </c>
      <c r="G121" s="35">
        <v>100</v>
      </c>
      <c r="H121" s="50">
        <f>+F121*G121</f>
        <v>54.671470012499704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</dc:creator>
  <cp:keywords/>
  <dc:description/>
  <cp:lastModifiedBy>HéctorJ</cp:lastModifiedBy>
  <dcterms:created xsi:type="dcterms:W3CDTF">2013-06-27T21:20:09Z</dcterms:created>
  <dcterms:modified xsi:type="dcterms:W3CDTF">2019-02-13T11:46:39Z</dcterms:modified>
  <cp:category/>
  <cp:version/>
  <cp:contentType/>
  <cp:contentStatus/>
</cp:coreProperties>
</file>