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595" windowHeight="549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<sst xmlns="http://schemas.openxmlformats.org/spreadsheetml/2006/main" count="99" uniqueCount="39">
  <si>
    <t>DÍAS</t>
  </si>
  <si>
    <t>BASE ANUAL</t>
  </si>
  <si>
    <t>POLÍTICA ESTABLECIDA DE COBRANZA</t>
  </si>
  <si>
    <t>PERÍODO DE COBRANZA REAL</t>
  </si>
  <si>
    <t>PROPUESTA DE DPP PARA ACELERAR COBRANZA</t>
  </si>
  <si>
    <t>DÍAS DE COBRANZA ESPERADOS CON DPP</t>
  </si>
  <si>
    <t>PRECIO DEL ARTÍCULO A ESTUDIAR</t>
  </si>
  <si>
    <t>NÚMERO DE ARTÍCULOS A USAR EN UN EJERCICIO</t>
  </si>
  <si>
    <t>COSTO VARIABLE UNITARIO</t>
  </si>
  <si>
    <t>PRECIO DE VENTA</t>
  </si>
  <si>
    <t>PRONÓSTICO DE ACEPTACIÓN DE LOS CLIENTES</t>
  </si>
  <si>
    <t>INCREMENTO EN VENTAS PRONOSTICADO</t>
  </si>
  <si>
    <t>UNIDADES</t>
  </si>
  <si>
    <t>COSTO DE OPORTUNIDAD</t>
  </si>
  <si>
    <t>CASO DE CLASE</t>
  </si>
  <si>
    <t xml:space="preserve">CASO PARA QUE LO RESUELVAN EN CLASE </t>
  </si>
  <si>
    <t>INCREMENTO EN VENTAS PRONOSTICADO 50%</t>
  </si>
  <si>
    <t>INCREMENTO EN VENTAS PRONOSTICADO 30%</t>
  </si>
  <si>
    <t>COSTO VARIABLE UNITARIO 1</t>
  </si>
  <si>
    <t>COSTO VARIABLE UNITARIO 2</t>
  </si>
  <si>
    <t>POLÍTICA DE COBRANZA</t>
  </si>
  <si>
    <t>contribución a las utilidades</t>
  </si>
  <si>
    <t>50 unidadesxPV3000 - (1500+800=2300)</t>
  </si>
  <si>
    <t>(2300x1100)/Rotación (360/40)</t>
  </si>
  <si>
    <t>Invers. SIN Dcto</t>
  </si>
  <si>
    <t>Invers. CON Dcto</t>
  </si>
  <si>
    <t>COSTO DE OPORTUNIDAD 97,431x14%</t>
  </si>
  <si>
    <t>COSTO DEL DECTO PP (2%x80%x1150x3,000)</t>
  </si>
  <si>
    <t>ingresos adicionales</t>
  </si>
  <si>
    <t>(2300x1150)/Rotación (360/25)</t>
  </si>
  <si>
    <t>550x(3000-(1500+800))</t>
  </si>
  <si>
    <t>Inc en Vtas x PV-Costos Variables</t>
  </si>
  <si>
    <t>[(1500+800)x1100]/(360/60)</t>
  </si>
  <si>
    <t>[(1500+800)x(1100+550)]/(360/25)</t>
  </si>
  <si>
    <t>diferencia</t>
  </si>
  <si>
    <t>[(10%x70%)x(1100+550)x3000]</t>
  </si>
  <si>
    <t>suma</t>
  </si>
  <si>
    <t>158,125x14%</t>
  </si>
  <si>
    <t>CASO COMPROBADO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</si>
</sst>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_ ;[Red]\-#,##0.00\ "/>
    <numFmt numFmtId="173" formatCode="#,##0.0_ ;[Red]\-#,##0.0\ "/>
    <numFmt numFmtId="174" formatCode="#,##0_ ;[Red]\-#,##0\ "/>
    <numFmt numFmtId="175" formatCode="#,##0.0"/>
    <numFmt numFmtId="176" formatCode="0.000"/>
    <numFmt numFmtId="177" formatCode="0.0"/>
    <numFmt numFmtId="178" formatCode="0.000000000"/>
    <numFmt numFmtId="179" formatCode="0.0000000000"/>
    <numFmt numFmtId="180" formatCode="0.00000000"/>
    <numFmt numFmtId="181" formatCode="0.0000000"/>
    <numFmt numFmtId="182" formatCode="0.000000"/>
    <numFmt numFmtId="183" formatCode="0.00000"/>
    <numFmt numFmtId="184" formatCode="0.0000"/>
  </numFmts>
  <fonts count="4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 Black"/>
      <family val="2"/>
    </font>
    <font>
      <sz val="10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 Black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60">
    <xf numFmtId="0" fontId="0" fillId="0" borderId="0" xfId="0" applyAlignment="1">
      <alignment/>
    </xf>
    <xf numFmtId="9" fontId="0" fillId="0" borderId="0" xfId="0" applyNumberFormat="1" applyAlignment="1">
      <alignment/>
    </xf>
    <xf numFmtId="10" fontId="0" fillId="0" borderId="0" xfId="0" applyNumberFormat="1" applyAlignment="1">
      <alignment/>
    </xf>
    <xf numFmtId="4" fontId="2" fillId="0" borderId="0" xfId="0" applyNumberFormat="1" applyFont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 horizontal="left"/>
    </xf>
    <xf numFmtId="0" fontId="0" fillId="33" borderId="0" xfId="0" applyFill="1" applyAlignment="1">
      <alignment/>
    </xf>
    <xf numFmtId="9" fontId="0" fillId="33" borderId="0" xfId="0" applyNumberFormat="1" applyFill="1" applyAlignment="1">
      <alignment/>
    </xf>
    <xf numFmtId="10" fontId="0" fillId="33" borderId="0" xfId="0" applyNumberFormat="1" applyFill="1" applyAlignment="1">
      <alignment/>
    </xf>
    <xf numFmtId="172" fontId="2" fillId="34" borderId="0" xfId="0" applyNumberFormat="1" applyFont="1" applyFill="1" applyAlignment="1">
      <alignment/>
    </xf>
    <xf numFmtId="172" fontId="2" fillId="0" borderId="0" xfId="0" applyNumberFormat="1" applyFont="1" applyAlignment="1">
      <alignment/>
    </xf>
    <xf numFmtId="172" fontId="0" fillId="0" borderId="0" xfId="0" applyNumberFormat="1" applyAlignment="1">
      <alignment/>
    </xf>
    <xf numFmtId="172" fontId="2" fillId="34" borderId="10" xfId="0" applyNumberFormat="1" applyFont="1" applyFill="1" applyBorder="1" applyAlignment="1">
      <alignment/>
    </xf>
    <xf numFmtId="172" fontId="2" fillId="34" borderId="11" xfId="0" applyNumberFormat="1" applyFont="1" applyFill="1" applyBorder="1" applyAlignment="1">
      <alignment/>
    </xf>
    <xf numFmtId="174" fontId="2" fillId="0" borderId="0" xfId="0" applyNumberFormat="1" applyFont="1" applyAlignment="1">
      <alignment/>
    </xf>
    <xf numFmtId="174" fontId="2" fillId="34" borderId="10" xfId="0" applyNumberFormat="1" applyFont="1" applyFill="1" applyBorder="1" applyAlignment="1">
      <alignment/>
    </xf>
    <xf numFmtId="174" fontId="2" fillId="34" borderId="0" xfId="0" applyNumberFormat="1" applyFont="1" applyFill="1" applyAlignment="1">
      <alignment/>
    </xf>
    <xf numFmtId="174" fontId="2" fillId="34" borderId="11" xfId="0" applyNumberFormat="1" applyFont="1" applyFill="1" applyBorder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37" borderId="0" xfId="0" applyFill="1" applyAlignment="1">
      <alignment/>
    </xf>
    <xf numFmtId="0" fontId="0" fillId="0" borderId="0" xfId="0" applyFont="1" applyAlignment="1">
      <alignment/>
    </xf>
    <xf numFmtId="4" fontId="5" fillId="0" borderId="0" xfId="0" applyNumberFormat="1" applyFont="1" applyAlignment="1">
      <alignment/>
    </xf>
    <xf numFmtId="4" fontId="5" fillId="34" borderId="0" xfId="0" applyNumberFormat="1" applyFont="1" applyFill="1" applyAlignment="1">
      <alignment/>
    </xf>
    <xf numFmtId="4" fontId="5" fillId="3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72" fontId="5" fillId="34" borderId="0" xfId="0" applyNumberFormat="1" applyFont="1" applyFill="1" applyAlignment="1">
      <alignment/>
    </xf>
    <xf numFmtId="172" fontId="5" fillId="34" borderId="10" xfId="0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3" fontId="0" fillId="0" borderId="12" xfId="0" applyNumberFormat="1" applyBorder="1" applyAlignment="1">
      <alignment/>
    </xf>
    <xf numFmtId="174" fontId="0" fillId="0" borderId="0" xfId="0" applyNumberFormat="1" applyAlignment="1">
      <alignment/>
    </xf>
    <xf numFmtId="174" fontId="6" fillId="16" borderId="10" xfId="0" applyNumberFormat="1" applyFont="1" applyFill="1" applyBorder="1" applyAlignment="1">
      <alignment/>
    </xf>
    <xf numFmtId="0" fontId="0" fillId="0" borderId="0" xfId="0" applyAlignment="1" quotePrefix="1">
      <alignment/>
    </xf>
    <xf numFmtId="0" fontId="0" fillId="34" borderId="0" xfId="0" applyFill="1" applyAlignment="1">
      <alignment/>
    </xf>
    <xf numFmtId="2" fontId="0" fillId="0" borderId="0" xfId="0" applyNumberFormat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72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/>
    </xf>
    <xf numFmtId="0" fontId="0" fillId="0" borderId="17" xfId="0" applyBorder="1" applyAlignment="1">
      <alignment/>
    </xf>
    <xf numFmtId="0" fontId="42" fillId="0" borderId="16" xfId="0" applyFont="1" applyBorder="1" applyAlignment="1">
      <alignment/>
    </xf>
    <xf numFmtId="0" fontId="0" fillId="33" borderId="0" xfId="0" applyFill="1" applyBorder="1" applyAlignment="1">
      <alignment/>
    </xf>
    <xf numFmtId="4" fontId="5" fillId="0" borderId="0" xfId="0" applyNumberFormat="1" applyFont="1" applyBorder="1" applyAlignment="1">
      <alignment/>
    </xf>
    <xf numFmtId="4" fontId="5" fillId="34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9" fontId="0" fillId="33" borderId="0" xfId="0" applyNumberFormat="1" applyFill="1" applyBorder="1" applyAlignment="1">
      <alignment/>
    </xf>
    <xf numFmtId="174" fontId="0" fillId="0" borderId="0" xfId="0" applyNumberFormat="1" applyBorder="1" applyAlignment="1">
      <alignment/>
    </xf>
    <xf numFmtId="0" fontId="0" fillId="37" borderId="0" xfId="0" applyFill="1" applyBorder="1" applyAlignment="1">
      <alignment/>
    </xf>
    <xf numFmtId="0" fontId="6" fillId="0" borderId="0" xfId="0" applyFont="1" applyBorder="1" applyAlignment="1">
      <alignment/>
    </xf>
    <xf numFmtId="172" fontId="5" fillId="34" borderId="0" xfId="0" applyNumberFormat="1" applyFont="1" applyFill="1" applyBorder="1" applyAlignment="1">
      <alignment/>
    </xf>
    <xf numFmtId="4" fontId="2" fillId="0" borderId="0" xfId="0" applyNumberFormat="1" applyFont="1" applyBorder="1" applyAlignment="1">
      <alignment/>
    </xf>
    <xf numFmtId="0" fontId="0" fillId="36" borderId="0" xfId="0" applyFill="1" applyBorder="1" applyAlignment="1">
      <alignment/>
    </xf>
    <xf numFmtId="10" fontId="0" fillId="33" borderId="0" xfId="0" applyNumberFormat="1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N79"/>
  <sheetViews>
    <sheetView tabSelected="1" zoomScale="84" zoomScaleNormal="84" zoomScalePageLayoutView="0" workbookViewId="0" topLeftCell="B1">
      <pane xSplit="2" ySplit="4" topLeftCell="D5" activePane="bottomRight" state="frozen"/>
      <selection pane="topLeft" activeCell="B1" sqref="B1"/>
      <selection pane="topRight" activeCell="D1" sqref="D1"/>
      <selection pane="bottomLeft" activeCell="B5" sqref="B5"/>
      <selection pane="bottomRight" activeCell="F8" sqref="F8"/>
    </sheetView>
  </sheetViews>
  <sheetFormatPr defaultColWidth="11.421875" defaultRowHeight="12.75"/>
  <cols>
    <col min="2" max="2" width="48.00390625" style="0" bestFit="1" customWidth="1"/>
    <col min="5" max="5" width="14.421875" style="0" customWidth="1"/>
    <col min="6" max="6" width="12.7109375" style="0" bestFit="1" customWidth="1"/>
    <col min="7" max="7" width="17.8515625" style="0" customWidth="1"/>
    <col min="10" max="10" width="12.8515625" style="0" bestFit="1" customWidth="1"/>
  </cols>
  <sheetData>
    <row r="4" ht="15">
      <c r="B4" s="4" t="s">
        <v>14</v>
      </c>
    </row>
    <row r="5" spans="2:13" ht="15">
      <c r="B5" t="s">
        <v>3</v>
      </c>
      <c r="C5" s="6">
        <v>45</v>
      </c>
      <c r="D5" s="6" t="s">
        <v>0</v>
      </c>
      <c r="E5" t="s">
        <v>21</v>
      </c>
      <c r="F5" s="22"/>
      <c r="G5" s="23">
        <f>+(C15*(C13-(C10+C12)))</f>
        <v>1250000</v>
      </c>
      <c r="H5" s="21" t="s">
        <v>22</v>
      </c>
      <c r="L5">
        <f>50*700</f>
        <v>35000</v>
      </c>
      <c r="M5" t="s">
        <v>28</v>
      </c>
    </row>
    <row r="6" spans="2:11" ht="15">
      <c r="B6" t="s">
        <v>1</v>
      </c>
      <c r="C6" s="6">
        <v>360</v>
      </c>
      <c r="D6" s="6" t="s">
        <v>0</v>
      </c>
      <c r="E6" s="21" t="s">
        <v>24</v>
      </c>
      <c r="F6" s="23">
        <f>+((C10+C12)*C11)/(+C6/C5)</f>
        <v>275000</v>
      </c>
      <c r="G6" s="22"/>
      <c r="H6" s="21" t="s">
        <v>23</v>
      </c>
      <c r="K6" s="28">
        <f>+((+C10+C12)*1100)/(360/40)</f>
        <v>244444.44444444444</v>
      </c>
    </row>
    <row r="7" spans="2:11" ht="15">
      <c r="B7" t="s">
        <v>20</v>
      </c>
      <c r="C7" s="6">
        <v>30</v>
      </c>
      <c r="D7" s="6" t="s">
        <v>0</v>
      </c>
      <c r="E7" s="21" t="s">
        <v>25</v>
      </c>
      <c r="F7" s="24">
        <f>+((C10+C12)*(C11+C15))/(+C6/+C9)</f>
        <v>191666.66666666666</v>
      </c>
      <c r="G7" s="22">
        <v>0</v>
      </c>
      <c r="H7" s="21" t="s">
        <v>29</v>
      </c>
      <c r="K7" s="28">
        <f>+((+C10+C12)*(1100+50))/(360/25)</f>
        <v>159722.22222222222</v>
      </c>
    </row>
    <row r="8" spans="2:11" ht="15">
      <c r="B8" t="s">
        <v>4</v>
      </c>
      <c r="C8" s="7">
        <v>0.13</v>
      </c>
      <c r="D8" s="6"/>
      <c r="F8" s="23">
        <f>+F6-F7</f>
        <v>83333.33333333334</v>
      </c>
      <c r="G8" s="22"/>
      <c r="K8" s="29">
        <f>+K6-K7</f>
        <v>84722.22222222222</v>
      </c>
    </row>
    <row r="9" spans="2:12" ht="15">
      <c r="B9" t="s">
        <v>5</v>
      </c>
      <c r="C9" s="6">
        <v>20</v>
      </c>
      <c r="D9" s="6" t="s">
        <v>0</v>
      </c>
      <c r="F9" s="22"/>
      <c r="G9" s="23">
        <f>(+F8*C16)</f>
        <v>8333.333333333334</v>
      </c>
      <c r="H9" s="21" t="s">
        <v>26</v>
      </c>
      <c r="L9" s="30">
        <f>(+K8*C16)</f>
        <v>8472.222222222223</v>
      </c>
    </row>
    <row r="10" spans="2:12" ht="15">
      <c r="B10" t="s">
        <v>18</v>
      </c>
      <c r="C10" s="20">
        <v>1800</v>
      </c>
      <c r="D10" s="6"/>
      <c r="F10" s="25"/>
      <c r="G10" s="26">
        <f>+C8*C14*(C11+C15)*C13*-1</f>
        <v>-538200</v>
      </c>
      <c r="H10" s="21" t="s">
        <v>27</v>
      </c>
      <c r="L10" s="30">
        <f>(+C8*C14*(+C11+C15)*C13)*-1</f>
        <v>-538200</v>
      </c>
    </row>
    <row r="11" spans="2:12" ht="15.75" thickBot="1">
      <c r="B11" t="s">
        <v>7</v>
      </c>
      <c r="C11" s="6">
        <v>1100</v>
      </c>
      <c r="D11" s="6"/>
      <c r="F11" s="22"/>
      <c r="G11" s="27">
        <f>SUM(G5:G10)</f>
        <v>720133.3333333333</v>
      </c>
      <c r="L11" s="31">
        <f>SUM(L5:L10)</f>
        <v>-494727.77777777775</v>
      </c>
    </row>
    <row r="12" spans="2:12" ht="15.75" thickTop="1">
      <c r="B12" t="s">
        <v>19</v>
      </c>
      <c r="C12" s="20">
        <v>200</v>
      </c>
      <c r="D12" s="6"/>
      <c r="F12" s="3"/>
      <c r="G12" s="3"/>
      <c r="L12" s="25"/>
    </row>
    <row r="13" spans="2:7" ht="12.75">
      <c r="B13" t="s">
        <v>9</v>
      </c>
      <c r="C13" s="19">
        <v>4000</v>
      </c>
      <c r="D13" s="6"/>
      <c r="F13" s="3"/>
      <c r="G13" s="3"/>
    </row>
    <row r="14" spans="2:4" ht="12.75">
      <c r="B14" t="s">
        <v>10</v>
      </c>
      <c r="C14" s="7">
        <v>0.6</v>
      </c>
      <c r="D14" s="6"/>
    </row>
    <row r="15" spans="2:6" ht="12.75">
      <c r="B15" t="s">
        <v>11</v>
      </c>
      <c r="C15" s="19">
        <v>625</v>
      </c>
      <c r="D15" s="6" t="s">
        <v>12</v>
      </c>
      <c r="F15">
        <f>(+C13-(C10+C12))*50</f>
        <v>100000</v>
      </c>
    </row>
    <row r="16" spans="2:4" ht="12.75">
      <c r="B16" t="s">
        <v>13</v>
      </c>
      <c r="C16" s="8">
        <v>0.1</v>
      </c>
      <c r="D16" s="6"/>
    </row>
    <row r="19" spans="2:8" ht="15">
      <c r="B19" s="5" t="s">
        <v>15</v>
      </c>
      <c r="H19" t="s">
        <v>31</v>
      </c>
    </row>
    <row r="20" spans="2:8" ht="12.75">
      <c r="B20" t="s">
        <v>3</v>
      </c>
      <c r="C20">
        <v>60</v>
      </c>
      <c r="D20" t="s">
        <v>0</v>
      </c>
      <c r="F20" s="10"/>
      <c r="G20" s="9">
        <f>+(C30*(C28-(C25+C27)))</f>
        <v>385000</v>
      </c>
      <c r="H20" s="32" t="s">
        <v>30</v>
      </c>
    </row>
    <row r="21" spans="2:8" ht="12.75">
      <c r="B21" t="s">
        <v>1</v>
      </c>
      <c r="C21">
        <v>360</v>
      </c>
      <c r="D21" t="s">
        <v>0</v>
      </c>
      <c r="F21" s="9">
        <f>+((C25+C27)*C26)/(+C21/C20)</f>
        <v>421666.6666666667</v>
      </c>
      <c r="G21" s="10"/>
      <c r="H21" s="32" t="s">
        <v>32</v>
      </c>
    </row>
    <row r="22" spans="2:8" ht="12.75">
      <c r="B22" t="s">
        <v>2</v>
      </c>
      <c r="C22">
        <v>30</v>
      </c>
      <c r="D22" t="s">
        <v>0</v>
      </c>
      <c r="F22" s="13">
        <f>+((C25+C27)*(C26+C30))/(+C21/+C24)</f>
        <v>263541.6666666667</v>
      </c>
      <c r="G22" s="10"/>
      <c r="H22" s="32" t="s">
        <v>33</v>
      </c>
    </row>
    <row r="23" spans="2:7" ht="12.75">
      <c r="B23" t="s">
        <v>4</v>
      </c>
      <c r="C23" s="1">
        <v>0.1</v>
      </c>
      <c r="F23" s="9">
        <f>+F21-F22</f>
        <v>158125</v>
      </c>
      <c r="G23" s="10" t="s">
        <v>34</v>
      </c>
    </row>
    <row r="24" spans="2:8" ht="12.75">
      <c r="B24" t="s">
        <v>5</v>
      </c>
      <c r="C24">
        <v>25</v>
      </c>
      <c r="D24" t="s">
        <v>0</v>
      </c>
      <c r="F24" s="10"/>
      <c r="G24" s="9">
        <f>(+F23*C31)</f>
        <v>22137.500000000004</v>
      </c>
      <c r="H24" s="32" t="s">
        <v>37</v>
      </c>
    </row>
    <row r="25" spans="2:8" ht="12.75">
      <c r="B25" t="s">
        <v>18</v>
      </c>
      <c r="C25" s="33">
        <v>1500</v>
      </c>
      <c r="F25" s="11"/>
      <c r="G25" s="9">
        <f>+C23*C29*(C26+C30)*C28*-1</f>
        <v>-346499.99999999994</v>
      </c>
      <c r="H25" s="32" t="s">
        <v>35</v>
      </c>
    </row>
    <row r="26" spans="2:8" ht="13.5" thickBot="1">
      <c r="B26" t="s">
        <v>7</v>
      </c>
      <c r="C26">
        <v>1100</v>
      </c>
      <c r="F26" s="10"/>
      <c r="G26" s="12">
        <f>SUM(G20:G25)</f>
        <v>60637.50000000006</v>
      </c>
      <c r="H26" t="s">
        <v>36</v>
      </c>
    </row>
    <row r="27" spans="2:7" ht="13.5" thickTop="1">
      <c r="B27" t="s">
        <v>19</v>
      </c>
      <c r="C27" s="33">
        <v>800</v>
      </c>
      <c r="F27" s="10"/>
      <c r="G27" s="10"/>
    </row>
    <row r="28" spans="2:7" ht="12.75">
      <c r="B28" t="s">
        <v>9</v>
      </c>
      <c r="C28">
        <v>3000</v>
      </c>
      <c r="F28" s="10"/>
      <c r="G28" s="10"/>
    </row>
    <row r="29" spans="2:7" ht="12.75">
      <c r="B29" t="s">
        <v>10</v>
      </c>
      <c r="C29" s="1">
        <v>0.7</v>
      </c>
      <c r="F29" s="11"/>
      <c r="G29" s="11"/>
    </row>
    <row r="30" spans="2:7" ht="12.75">
      <c r="B30" t="s">
        <v>17</v>
      </c>
      <c r="C30">
        <f>+C26*50%</f>
        <v>550</v>
      </c>
      <c r="D30" t="s">
        <v>12</v>
      </c>
      <c r="F30" s="11"/>
      <c r="G30" s="11"/>
    </row>
    <row r="31" spans="2:7" ht="12.75">
      <c r="B31" t="s">
        <v>13</v>
      </c>
      <c r="C31" s="2">
        <v>0.14</v>
      </c>
      <c r="F31" s="11"/>
      <c r="G31" s="11"/>
    </row>
    <row r="32" spans="6:7" ht="12.75">
      <c r="F32" s="11"/>
      <c r="G32" s="11"/>
    </row>
    <row r="33" spans="6:7" ht="12.75">
      <c r="F33" s="11"/>
      <c r="G33" s="11"/>
    </row>
    <row r="34" spans="6:7" ht="12.75">
      <c r="F34" s="11"/>
      <c r="G34" s="11"/>
    </row>
    <row r="35" spans="2:7" ht="15">
      <c r="B35" s="5" t="s">
        <v>15</v>
      </c>
      <c r="F35" s="11"/>
      <c r="G35" s="11"/>
    </row>
    <row r="36" spans="2:7" ht="12.75">
      <c r="B36" t="s">
        <v>3</v>
      </c>
      <c r="C36">
        <v>60</v>
      </c>
      <c r="D36" t="s">
        <v>0</v>
      </c>
      <c r="F36" s="10"/>
      <c r="G36" s="16">
        <f>+(C46*(C44-(C41+C43)))</f>
        <v>385000</v>
      </c>
    </row>
    <row r="37" spans="2:7" ht="12.75">
      <c r="B37" t="s">
        <v>1</v>
      </c>
      <c r="C37">
        <v>360</v>
      </c>
      <c r="D37" t="s">
        <v>0</v>
      </c>
      <c r="F37" s="16">
        <f>+((C41+C43)*C42)/(+C37/C36)</f>
        <v>421666.6666666667</v>
      </c>
      <c r="G37" s="14"/>
    </row>
    <row r="38" spans="2:7" ht="12.75">
      <c r="B38" t="s">
        <v>2</v>
      </c>
      <c r="C38">
        <v>30</v>
      </c>
      <c r="D38" t="s">
        <v>0</v>
      </c>
      <c r="F38" s="17">
        <f>+((C41+C43)*(C42+C46))/(+C37/+C40)</f>
        <v>263541.6666666667</v>
      </c>
      <c r="G38" s="14"/>
    </row>
    <row r="39" spans="2:7" ht="12.75">
      <c r="B39" t="s">
        <v>4</v>
      </c>
      <c r="C39" s="1">
        <v>0.1</v>
      </c>
      <c r="F39" s="16">
        <f>+F37-F38</f>
        <v>158125</v>
      </c>
      <c r="G39" s="14"/>
    </row>
    <row r="40" spans="2:7" ht="12.75">
      <c r="B40" t="s">
        <v>5</v>
      </c>
      <c r="C40">
        <v>25</v>
      </c>
      <c r="D40" t="s">
        <v>0</v>
      </c>
      <c r="F40" s="10"/>
      <c r="G40" s="16">
        <f>+F39*C47*-1</f>
        <v>-22137.500000000004</v>
      </c>
    </row>
    <row r="41" spans="2:7" ht="12.75">
      <c r="B41" t="s">
        <v>6</v>
      </c>
      <c r="C41" s="18">
        <v>1500</v>
      </c>
      <c r="F41" s="11"/>
      <c r="G41" s="16">
        <f>+C39*C45*(C42+C46)*C44*-1</f>
        <v>-346499.99999999994</v>
      </c>
    </row>
    <row r="42" spans="2:7" ht="13.5" thickBot="1">
      <c r="B42" t="s">
        <v>7</v>
      </c>
      <c r="C42">
        <v>1100</v>
      </c>
      <c r="F42" s="10"/>
      <c r="G42" s="15">
        <f>SUM(G36:G41)</f>
        <v>16362.500000000058</v>
      </c>
    </row>
    <row r="43" spans="2:7" ht="13.5" thickTop="1">
      <c r="B43" t="s">
        <v>8</v>
      </c>
      <c r="C43" s="18">
        <v>800</v>
      </c>
      <c r="F43" s="10"/>
      <c r="G43" s="10"/>
    </row>
    <row r="44" spans="2:7" ht="12.75">
      <c r="B44" t="s">
        <v>9</v>
      </c>
      <c r="C44">
        <v>3000</v>
      </c>
      <c r="F44" s="10"/>
      <c r="G44" s="10"/>
    </row>
    <row r="45" spans="2:7" ht="12.75">
      <c r="B45" t="s">
        <v>10</v>
      </c>
      <c r="C45" s="1">
        <v>0.7</v>
      </c>
      <c r="F45" s="11"/>
      <c r="G45" s="11"/>
    </row>
    <row r="46" spans="2:7" ht="12.75">
      <c r="B46" t="s">
        <v>16</v>
      </c>
      <c r="C46">
        <f>+C42*50%</f>
        <v>550</v>
      </c>
      <c r="D46" t="s">
        <v>12</v>
      </c>
      <c r="F46" s="11"/>
      <c r="G46" s="11"/>
    </row>
    <row r="47" spans="2:7" ht="12.75">
      <c r="B47" t="s">
        <v>13</v>
      </c>
      <c r="C47" s="2">
        <v>0.14</v>
      </c>
      <c r="F47" s="11"/>
      <c r="G47" s="11"/>
    </row>
    <row r="48" spans="6:7" ht="12.75">
      <c r="F48" s="11"/>
      <c r="G48" s="11"/>
    </row>
    <row r="49" spans="6:7" ht="12.75">
      <c r="F49" s="11"/>
      <c r="G49" s="11"/>
    </row>
    <row r="50" spans="6:7" ht="12.75">
      <c r="F50" s="11"/>
      <c r="G50" s="11"/>
    </row>
    <row r="51" spans="6:7" ht="12.75">
      <c r="F51" s="11"/>
      <c r="G51" s="11"/>
    </row>
    <row r="52" spans="6:7" ht="12.75">
      <c r="F52" s="11"/>
      <c r="G52" s="11"/>
    </row>
    <row r="53" spans="6:7" ht="12.75">
      <c r="F53" s="11"/>
      <c r="G53" s="11"/>
    </row>
    <row r="54" spans="6:7" ht="12.75">
      <c r="F54" s="11"/>
      <c r="G54" s="11"/>
    </row>
    <row r="55" spans="5:9" ht="12.75">
      <c r="E55">
        <v>2</v>
      </c>
      <c r="F55" s="11">
        <v>1100</v>
      </c>
      <c r="G55" s="11">
        <v>150</v>
      </c>
      <c r="H55">
        <f>+E55*F55*G55</f>
        <v>330000</v>
      </c>
      <c r="I55">
        <f>+H55/H56</f>
        <v>1650</v>
      </c>
    </row>
    <row r="56" spans="6:8" ht="12.75">
      <c r="F56" s="11"/>
      <c r="G56" s="11"/>
      <c r="H56">
        <v>200</v>
      </c>
    </row>
    <row r="57" spans="6:7" ht="12.75">
      <c r="F57" s="11"/>
      <c r="G57" s="11"/>
    </row>
    <row r="58" spans="6:7" ht="12.75">
      <c r="F58" s="11"/>
      <c r="G58" s="11"/>
    </row>
    <row r="59" spans="6:7" ht="12.75">
      <c r="F59" s="11"/>
      <c r="G59" s="11"/>
    </row>
    <row r="60" spans="6:7" ht="12.75">
      <c r="F60" s="11"/>
      <c r="G60" s="11"/>
    </row>
    <row r="61" spans="6:10" ht="12.75">
      <c r="F61" s="11"/>
      <c r="G61" s="11"/>
      <c r="J61" s="34">
        <f>360/40</f>
        <v>9</v>
      </c>
    </row>
    <row r="62" spans="6:7" ht="13.5" thickBot="1">
      <c r="F62" s="11"/>
      <c r="G62" s="11"/>
    </row>
    <row r="63" spans="2:14" ht="12.75">
      <c r="B63" s="35" t="s">
        <v>38</v>
      </c>
      <c r="C63" s="36"/>
      <c r="D63" s="36"/>
      <c r="E63" s="36"/>
      <c r="F63" s="37"/>
      <c r="G63" s="37"/>
      <c r="H63" s="36"/>
      <c r="I63" s="36"/>
      <c r="J63" s="36"/>
      <c r="K63" s="36"/>
      <c r="L63" s="36"/>
      <c r="M63" s="36"/>
      <c r="N63" s="38"/>
    </row>
    <row r="64" spans="2:14" ht="12.75">
      <c r="B64" s="39"/>
      <c r="C64" s="40"/>
      <c r="D64" s="40"/>
      <c r="E64" s="40"/>
      <c r="F64" s="41"/>
      <c r="G64" s="41"/>
      <c r="H64" s="40"/>
      <c r="I64" s="40"/>
      <c r="J64" s="40"/>
      <c r="K64" s="40"/>
      <c r="L64" s="40"/>
      <c r="M64" s="40"/>
      <c r="N64" s="42"/>
    </row>
    <row r="65" spans="2:14" ht="15">
      <c r="B65" s="43" t="s">
        <v>14</v>
      </c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2"/>
    </row>
    <row r="66" spans="2:14" ht="15">
      <c r="B66" s="39" t="s">
        <v>3</v>
      </c>
      <c r="C66" s="44">
        <v>40</v>
      </c>
      <c r="D66" s="44" t="s">
        <v>0</v>
      </c>
      <c r="E66" s="40" t="s">
        <v>21</v>
      </c>
      <c r="F66" s="45"/>
      <c r="G66" s="46">
        <f>+(C76*(C74-(C71+C73)))</f>
        <v>35000</v>
      </c>
      <c r="H66" s="47" t="s">
        <v>22</v>
      </c>
      <c r="I66" s="40"/>
      <c r="J66" s="40"/>
      <c r="K66" s="40"/>
      <c r="L66" s="40">
        <f>50*700</f>
        <v>35000</v>
      </c>
      <c r="M66" s="40" t="s">
        <v>28</v>
      </c>
      <c r="N66" s="42"/>
    </row>
    <row r="67" spans="2:14" ht="15">
      <c r="B67" s="39" t="s">
        <v>1</v>
      </c>
      <c r="C67" s="44">
        <v>360</v>
      </c>
      <c r="D67" s="44" t="s">
        <v>0</v>
      </c>
      <c r="E67" s="47" t="s">
        <v>24</v>
      </c>
      <c r="F67" s="46">
        <f>+((C71+C73)*C72)/(+C67/C66)</f>
        <v>281111.1111111111</v>
      </c>
      <c r="G67" s="45"/>
      <c r="H67" s="47" t="s">
        <v>23</v>
      </c>
      <c r="I67" s="40"/>
      <c r="J67" s="40"/>
      <c r="K67" s="48">
        <f>+((+C71+C73)*1100)/(360/40)</f>
        <v>281111.1111111111</v>
      </c>
      <c r="L67" s="40"/>
      <c r="M67" s="40"/>
      <c r="N67" s="42"/>
    </row>
    <row r="68" spans="2:14" ht="15">
      <c r="B68" s="39" t="s">
        <v>20</v>
      </c>
      <c r="C68" s="44">
        <v>30</v>
      </c>
      <c r="D68" s="44" t="s">
        <v>0</v>
      </c>
      <c r="E68" s="47" t="s">
        <v>25</v>
      </c>
      <c r="F68" s="24">
        <f>+((C71+C73)*(C72+C76))/(+C67/+C70)</f>
        <v>183680.55555555556</v>
      </c>
      <c r="G68" s="45"/>
      <c r="H68" s="47" t="s">
        <v>29</v>
      </c>
      <c r="I68" s="40"/>
      <c r="J68" s="40"/>
      <c r="K68" s="48">
        <f>+((+C71+C73)*(1100+50))/(360/25)</f>
        <v>183680.55555555556</v>
      </c>
      <c r="L68" s="40"/>
      <c r="M68" s="40"/>
      <c r="N68" s="42"/>
    </row>
    <row r="69" spans="2:14" ht="15">
      <c r="B69" s="39" t="s">
        <v>4</v>
      </c>
      <c r="C69" s="49">
        <v>0.02</v>
      </c>
      <c r="D69" s="44"/>
      <c r="E69" s="40"/>
      <c r="F69" s="46">
        <f>+F67-F68</f>
        <v>97430.55555555556</v>
      </c>
      <c r="G69" s="45"/>
      <c r="H69" s="40"/>
      <c r="I69" s="40"/>
      <c r="J69" s="40"/>
      <c r="K69" s="29">
        <f>+K67-K68</f>
        <v>97430.55555555556</v>
      </c>
      <c r="L69" s="40"/>
      <c r="M69" s="40"/>
      <c r="N69" s="42"/>
    </row>
    <row r="70" spans="2:14" ht="15">
      <c r="B70" s="39" t="s">
        <v>5</v>
      </c>
      <c r="C70" s="44">
        <v>25</v>
      </c>
      <c r="D70" s="44" t="s">
        <v>0</v>
      </c>
      <c r="E70" s="40"/>
      <c r="F70" s="45"/>
      <c r="G70" s="46">
        <f>(+F69*C77)*-1</f>
        <v>-13640.27777777778</v>
      </c>
      <c r="H70" s="47" t="s">
        <v>26</v>
      </c>
      <c r="I70" s="40"/>
      <c r="J70" s="40"/>
      <c r="K70" s="40"/>
      <c r="L70" s="50">
        <f>(+K69*C77)</f>
        <v>13640.27777777778</v>
      </c>
      <c r="M70" s="40"/>
      <c r="N70" s="42"/>
    </row>
    <row r="71" spans="2:14" ht="15">
      <c r="B71" s="39" t="s">
        <v>18</v>
      </c>
      <c r="C71" s="51">
        <v>1500</v>
      </c>
      <c r="D71" s="44"/>
      <c r="E71" s="40"/>
      <c r="F71" s="52"/>
      <c r="G71" s="53">
        <f>+C69*C75*(C72+C76)*C74*-1</f>
        <v>-55200.00000000001</v>
      </c>
      <c r="H71" s="47" t="s">
        <v>27</v>
      </c>
      <c r="I71" s="40"/>
      <c r="J71" s="40"/>
      <c r="K71" s="40"/>
      <c r="L71" s="50">
        <f>(+C69*C75*(+C72+C76)*C74)*-1</f>
        <v>-55200.00000000001</v>
      </c>
      <c r="M71" s="40"/>
      <c r="N71" s="42"/>
    </row>
    <row r="72" spans="2:14" ht="15.75" thickBot="1">
      <c r="B72" s="39" t="s">
        <v>7</v>
      </c>
      <c r="C72" s="44">
        <v>1100</v>
      </c>
      <c r="D72" s="44"/>
      <c r="E72" s="40"/>
      <c r="F72" s="45"/>
      <c r="G72" s="27">
        <f>SUM(G66:G71)</f>
        <v>-33840.27777777779</v>
      </c>
      <c r="H72" s="40"/>
      <c r="I72" s="40"/>
      <c r="J72" s="40"/>
      <c r="K72" s="40"/>
      <c r="L72" s="31">
        <f>SUM(L66:L71)</f>
        <v>-6559.722222222226</v>
      </c>
      <c r="M72" s="40"/>
      <c r="N72" s="42"/>
    </row>
    <row r="73" spans="2:14" ht="15.75" thickTop="1">
      <c r="B73" s="39" t="s">
        <v>19</v>
      </c>
      <c r="C73" s="51">
        <v>800</v>
      </c>
      <c r="D73" s="44"/>
      <c r="E73" s="40"/>
      <c r="F73" s="54"/>
      <c r="G73" s="54"/>
      <c r="H73" s="40"/>
      <c r="I73" s="40"/>
      <c r="J73" s="40"/>
      <c r="K73" s="40"/>
      <c r="L73" s="52"/>
      <c r="M73" s="40"/>
      <c r="N73" s="42"/>
    </row>
    <row r="74" spans="2:14" ht="12.75">
      <c r="B74" s="39" t="s">
        <v>9</v>
      </c>
      <c r="C74" s="55">
        <v>3000</v>
      </c>
      <c r="D74" s="44"/>
      <c r="E74" s="40"/>
      <c r="F74" s="54"/>
      <c r="G74" s="54"/>
      <c r="H74" s="40"/>
      <c r="I74" s="40"/>
      <c r="J74" s="40"/>
      <c r="K74" s="40"/>
      <c r="L74" s="40"/>
      <c r="M74" s="40"/>
      <c r="N74" s="42"/>
    </row>
    <row r="75" spans="2:14" ht="12.75">
      <c r="B75" s="39" t="s">
        <v>10</v>
      </c>
      <c r="C75" s="49">
        <v>0.8</v>
      </c>
      <c r="D75" s="44"/>
      <c r="E75" s="40"/>
      <c r="F75" s="40"/>
      <c r="G75" s="40"/>
      <c r="H75" s="40"/>
      <c r="I75" s="40"/>
      <c r="J75" s="40"/>
      <c r="K75" s="40"/>
      <c r="L75" s="40"/>
      <c r="M75" s="40"/>
      <c r="N75" s="42"/>
    </row>
    <row r="76" spans="2:14" ht="12.75">
      <c r="B76" s="39" t="s">
        <v>11</v>
      </c>
      <c r="C76" s="55">
        <v>50</v>
      </c>
      <c r="D76" s="44" t="s">
        <v>12</v>
      </c>
      <c r="E76" s="40"/>
      <c r="F76" s="40">
        <f>(+C74-(C71+C73))*50</f>
        <v>35000</v>
      </c>
      <c r="G76" s="40"/>
      <c r="H76" s="40"/>
      <c r="I76" s="40"/>
      <c r="J76" s="40"/>
      <c r="K76" s="40"/>
      <c r="L76" s="40"/>
      <c r="M76" s="40"/>
      <c r="N76" s="42"/>
    </row>
    <row r="77" spans="2:14" ht="12.75">
      <c r="B77" s="39" t="s">
        <v>13</v>
      </c>
      <c r="C77" s="56">
        <v>0.14</v>
      </c>
      <c r="D77" s="44"/>
      <c r="E77" s="40"/>
      <c r="F77" s="40"/>
      <c r="G77" s="40"/>
      <c r="H77" s="40"/>
      <c r="I77" s="40"/>
      <c r="J77" s="40"/>
      <c r="K77" s="40"/>
      <c r="L77" s="40"/>
      <c r="M77" s="40"/>
      <c r="N77" s="42"/>
    </row>
    <row r="78" spans="2:14" ht="12.75">
      <c r="B78" s="39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2"/>
    </row>
    <row r="79" spans="2:14" ht="13.5" thickBot="1">
      <c r="B79" s="57"/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9"/>
    </row>
  </sheetData>
  <sheetProtection/>
  <printOptions/>
  <pageMargins left="0.75" right="0.75" top="1" bottom="1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Héctor Marín Ruiz</dc:creator>
  <cp:keywords/>
  <dc:description/>
  <cp:lastModifiedBy>HéctorJ</cp:lastModifiedBy>
  <dcterms:created xsi:type="dcterms:W3CDTF">2005-07-12T18:12:43Z</dcterms:created>
  <dcterms:modified xsi:type="dcterms:W3CDTF">2018-08-11T16:43:24Z</dcterms:modified>
  <cp:category/>
  <cp:version/>
  <cp:contentType/>
  <cp:contentStatus/>
</cp:coreProperties>
</file>