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63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<sst xmlns="http://schemas.openxmlformats.org/spreadsheetml/2006/main" count="315" uniqueCount="76">
  <si>
    <t>Valor Nominal</t>
  </si>
  <si>
    <t>Tasa de Descuento</t>
  </si>
  <si>
    <t>Plazo</t>
  </si>
  <si>
    <t>días</t>
  </si>
  <si>
    <t>Año bancario</t>
  </si>
  <si>
    <t>Precio del Título</t>
  </si>
  <si>
    <t>VN x Tasa de Desc x (Plazo/360)</t>
  </si>
  <si>
    <t>Descuento</t>
  </si>
  <si>
    <t>VN-Descuento</t>
  </si>
  <si>
    <t>Rendimiento si se</t>
  </si>
  <si>
    <t>mantiene la inversión por</t>
  </si>
  <si>
    <t>el plazo inicial</t>
  </si>
  <si>
    <t>Descuento/Precio del Título)100</t>
  </si>
  <si>
    <t>%</t>
  </si>
  <si>
    <t>% efectivo por</t>
  </si>
  <si>
    <t>Anualización</t>
  </si>
  <si>
    <t>Tasa efectiva</t>
  </si>
  <si>
    <t>Rendimiento Anualizado</t>
  </si>
  <si>
    <t>(tasa efectiva) x (360 entre el plazo de 91 días)</t>
  </si>
  <si>
    <t>Debido a que en el Mercado Secundario las tasas de interés cambian diariamente</t>
  </si>
  <si>
    <t xml:space="preserve">suponga ustes que </t>
  </si>
  <si>
    <t>días después de la compra , la tasa de</t>
  </si>
  <si>
    <t>descuento subió al</t>
  </si>
  <si>
    <t>¿Le convendría conservar el título o bien</t>
  </si>
  <si>
    <t>le convendría venderlo?</t>
  </si>
  <si>
    <t>Precio = (VN-Descuento) =</t>
  </si>
  <si>
    <t>Por lo tanto si se vende antes de su vencimiento , el rendimiento obtenido sería</t>
  </si>
  <si>
    <t>Ganancia/ Inversión</t>
  </si>
  <si>
    <t>[(Nuevo Precio -Precio Anterior del título)/Precio anterior del título] x 100</t>
  </si>
  <si>
    <t xml:space="preserve">Para anualizarlo </t>
  </si>
  <si>
    <t xml:space="preserve">efectivo por un plazo de </t>
  </si>
  <si>
    <t>anualizado</t>
  </si>
  <si>
    <t>Si se mantiene los 91 días</t>
  </si>
  <si>
    <t>Si lo vende antes</t>
  </si>
  <si>
    <r>
      <t xml:space="preserve">descuento </t>
    </r>
    <r>
      <rPr>
        <sz val="11"/>
        <color indexed="10"/>
        <rFont val="Calibri"/>
        <family val="2"/>
      </rPr>
      <t>bajó</t>
    </r>
    <r>
      <rPr>
        <sz val="11"/>
        <color theme="1"/>
        <rFont val="Calibri"/>
        <family val="2"/>
      </rPr>
      <t xml:space="preserve"> al</t>
    </r>
  </si>
  <si>
    <r>
      <t xml:space="preserve">CASO EN QUE LA TASA DE INTERÉS DE CETES </t>
    </r>
    <r>
      <rPr>
        <b/>
        <sz val="11"/>
        <color indexed="10"/>
        <rFont val="Calibri"/>
        <family val="2"/>
      </rPr>
      <t>SUBE</t>
    </r>
  </si>
  <si>
    <r>
      <t xml:space="preserve">CASO EN QUE LA TASA DE INTERÉS DE CETES </t>
    </r>
    <r>
      <rPr>
        <b/>
        <sz val="11"/>
        <color indexed="10"/>
        <rFont val="Calibri"/>
        <family val="2"/>
      </rPr>
      <t>BAJA</t>
    </r>
  </si>
  <si>
    <t>Ganancia en %</t>
  </si>
  <si>
    <r>
      <rPr>
        <b/>
        <sz val="11"/>
        <color indexed="10"/>
        <rFont val="Calibri"/>
        <family val="2"/>
      </rPr>
      <t>No</t>
    </r>
    <r>
      <rPr>
        <sz val="11"/>
        <color theme="1"/>
        <rFont val="Calibri"/>
        <family val="2"/>
      </rPr>
      <t xml:space="preserve"> conviene vender antes del vencimiento</t>
    </r>
  </si>
  <si>
    <r>
      <t xml:space="preserve">Por lo tanto </t>
    </r>
    <r>
      <rPr>
        <b/>
        <sz val="11"/>
        <color indexed="10"/>
        <rFont val="Calibri"/>
        <family val="2"/>
      </rPr>
      <t>SI</t>
    </r>
    <r>
      <rPr>
        <sz val="11"/>
        <color theme="1"/>
        <rFont val="Calibri"/>
        <family val="2"/>
      </rPr>
      <t xml:space="preserve"> conviene vender antes del vencimiento</t>
    </r>
  </si>
  <si>
    <t>CONVERSIÓN DE TASAS DE CETES O TASAS EQUIVALENTES</t>
  </si>
  <si>
    <t>Teq=[{(TasaxP1)/36000))+1}^(P2-P1)-1]x(36000/P2)</t>
  </si>
  <si>
    <t>Tasa= Rendimiento original del instrumento anualizado</t>
  </si>
  <si>
    <t>P1= Plazo orginal del título de crédito</t>
  </si>
  <si>
    <t>P2= Plazo equivalente (para igualar todas las inversiones)</t>
  </si>
  <si>
    <t>Si deseo Cetes a 28 días de hecho ya tengo la tasa que deseo, pero</t>
  </si>
  <si>
    <t>si quiero el equivante de 91 días y 175 días debo convertilos.</t>
  </si>
  <si>
    <t>Tasa a</t>
  </si>
  <si>
    <t>días, a convertir a</t>
  </si>
  <si>
    <t>Si quiero obtener la equivalencia de</t>
  </si>
  <si>
    <t>Tasa ofrecida por Banxico</t>
  </si>
  <si>
    <t>a</t>
  </si>
  <si>
    <t>P1=</t>
  </si>
  <si>
    <t>P2=</t>
  </si>
  <si>
    <t>Año bancario por 100</t>
  </si>
  <si>
    <t>elev. A (28/91) =</t>
  </si>
  <si>
    <t>=</t>
  </si>
  <si>
    <t>+</t>
  </si>
  <si>
    <t>Potencia</t>
  </si>
  <si>
    <t>28/91=</t>
  </si>
  <si>
    <t>X</t>
  </si>
  <si>
    <t>% anual con curva a 28 días</t>
  </si>
  <si>
    <t>% anual con curva a 28 días vs 7.22%</t>
  </si>
  <si>
    <t>Ahora se convierte los 28 y 91 días a 175</t>
  </si>
  <si>
    <t>Ahora se convierte los 28 y 91 días, 175 a 364</t>
  </si>
  <si>
    <t>28/364=</t>
  </si>
  <si>
    <t>x36000/28</t>
  </si>
  <si>
    <t>7.47% a 175 días</t>
  </si>
  <si>
    <t>Rendimiento de 7.22%</t>
  </si>
  <si>
    <t>con un rendimiento de 7.60%</t>
  </si>
  <si>
    <t>(((7.60x364)/36000)+1)</t>
  </si>
  <si>
    <t>CASOS PRÁCTICOS QUE PUEDEN SER MODIFICADOS</t>
  </si>
  <si>
    <t xml:space="preserve"> SI ó NO</t>
  </si>
  <si>
    <r>
      <t>Utilidad (</t>
    </r>
    <r>
      <rPr>
        <sz val="11"/>
        <color indexed="10"/>
        <rFont val="Calibri"/>
        <family val="2"/>
      </rPr>
      <t>Pérdida</t>
    </r>
    <r>
      <rPr>
        <sz val="11"/>
        <color theme="1"/>
        <rFont val="Calibri"/>
        <family val="2"/>
      </rPr>
      <t>) en %</t>
    </r>
  </si>
  <si>
    <t>Utilidad/Pérdida en %</t>
  </si>
  <si>
    <t>(Si ó No)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</si>
</sst>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0" borderId="0" xfId="0" applyNumberFormat="1" applyBorder="1" applyAlignment="1">
      <alignment/>
    </xf>
    <xf numFmtId="0" fontId="0" fillId="16" borderId="17" xfId="0" applyFill="1" applyBorder="1" applyAlignment="1">
      <alignment/>
    </xf>
    <xf numFmtId="0" fontId="35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 horizontal="righ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33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33" borderId="27" xfId="0" applyFill="1" applyBorder="1" applyAlignment="1">
      <alignment horizontal="center"/>
    </xf>
    <xf numFmtId="0" fontId="35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35" fillId="0" borderId="24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33" borderId="31" xfId="0" applyFill="1" applyBorder="1" applyAlignment="1">
      <alignment/>
    </xf>
    <xf numFmtId="164" fontId="0" fillId="33" borderId="27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50"/>
  <sheetViews>
    <sheetView tabSelected="1" zoomScalePageLayoutView="0" workbookViewId="0" topLeftCell="A166">
      <selection activeCell="F174" sqref="F174"/>
    </sheetView>
  </sheetViews>
  <sheetFormatPr defaultColWidth="11.421875" defaultRowHeight="15"/>
  <cols>
    <col min="1" max="1" width="22.421875" style="0" customWidth="1"/>
    <col min="4" max="4" width="24.28125" style="0" customWidth="1"/>
    <col min="5" max="5" width="14.57421875" style="0" customWidth="1"/>
    <col min="6" max="6" width="16.421875" style="0" customWidth="1"/>
    <col min="8" max="8" width="16.7109375" style="0" customWidth="1"/>
    <col min="11" max="11" width="29.140625" style="0" customWidth="1"/>
  </cols>
  <sheetData>
    <row r="4" spans="3:10" ht="15.75" thickBot="1">
      <c r="C4" s="25" t="s">
        <v>35</v>
      </c>
      <c r="J4" s="25" t="s">
        <v>36</v>
      </c>
    </row>
    <row r="5" spans="3:15" ht="15">
      <c r="C5" s="11"/>
      <c r="D5" s="12" t="s">
        <v>0</v>
      </c>
      <c r="E5" s="12">
        <v>10</v>
      </c>
      <c r="F5" s="12"/>
      <c r="G5" s="12"/>
      <c r="H5" s="13"/>
      <c r="J5" s="11"/>
      <c r="K5" s="12" t="s">
        <v>0</v>
      </c>
      <c r="L5" s="12">
        <v>10</v>
      </c>
      <c r="M5" s="12"/>
      <c r="N5" s="12"/>
      <c r="O5" s="13"/>
    </row>
    <row r="6" spans="3:15" ht="15">
      <c r="C6" s="14"/>
      <c r="D6" s="15" t="s">
        <v>1</v>
      </c>
      <c r="E6" s="16">
        <v>0.075</v>
      </c>
      <c r="F6" s="15">
        <f>+E6*1</f>
        <v>0.075</v>
      </c>
      <c r="G6" s="15"/>
      <c r="H6" s="17"/>
      <c r="J6" s="14"/>
      <c r="K6" s="15" t="s">
        <v>1</v>
      </c>
      <c r="L6" s="16">
        <v>0.075</v>
      </c>
      <c r="M6" s="15">
        <f>+L6*1</f>
        <v>0.075</v>
      </c>
      <c r="N6" s="15"/>
      <c r="O6" s="17"/>
    </row>
    <row r="7" spans="3:15" ht="15">
      <c r="C7" s="14"/>
      <c r="D7" s="15" t="s">
        <v>2</v>
      </c>
      <c r="E7" s="15">
        <v>91</v>
      </c>
      <c r="F7" s="15" t="s">
        <v>3</v>
      </c>
      <c r="G7" s="15"/>
      <c r="H7" s="17"/>
      <c r="J7" s="14"/>
      <c r="K7" s="15" t="s">
        <v>2</v>
      </c>
      <c r="L7" s="15">
        <v>91</v>
      </c>
      <c r="M7" s="15" t="s">
        <v>3</v>
      </c>
      <c r="N7" s="15"/>
      <c r="O7" s="17"/>
    </row>
    <row r="8" spans="3:15" ht="15">
      <c r="C8" s="14"/>
      <c r="D8" s="15" t="s">
        <v>4</v>
      </c>
      <c r="E8" s="15">
        <v>360</v>
      </c>
      <c r="F8" s="15"/>
      <c r="G8" s="15"/>
      <c r="H8" s="17"/>
      <c r="J8" s="14"/>
      <c r="K8" s="15" t="s">
        <v>4</v>
      </c>
      <c r="L8" s="15">
        <v>360</v>
      </c>
      <c r="M8" s="15"/>
      <c r="N8" s="15"/>
      <c r="O8" s="17"/>
    </row>
    <row r="9" spans="3:15" ht="15">
      <c r="C9" s="14"/>
      <c r="D9" s="15"/>
      <c r="E9" s="15"/>
      <c r="F9" s="15"/>
      <c r="G9" s="15"/>
      <c r="H9" s="17"/>
      <c r="J9" s="14"/>
      <c r="K9" s="15"/>
      <c r="L9" s="15"/>
      <c r="M9" s="15"/>
      <c r="N9" s="15"/>
      <c r="O9" s="17"/>
    </row>
    <row r="10" spans="3:15" ht="15">
      <c r="C10" s="14"/>
      <c r="D10" s="3" t="s">
        <v>7</v>
      </c>
      <c r="E10" s="4" t="s">
        <v>6</v>
      </c>
      <c r="F10" s="4"/>
      <c r="G10" s="5"/>
      <c r="H10" s="17"/>
      <c r="J10" s="14"/>
      <c r="K10" s="3" t="s">
        <v>7</v>
      </c>
      <c r="L10" s="4" t="s">
        <v>6</v>
      </c>
      <c r="M10" s="4"/>
      <c r="N10" s="5"/>
      <c r="O10" s="17"/>
    </row>
    <row r="11" spans="3:15" ht="15.75" thickBot="1">
      <c r="C11" s="14"/>
      <c r="D11" s="15"/>
      <c r="E11" s="15"/>
      <c r="F11" s="15"/>
      <c r="G11" s="15"/>
      <c r="H11" s="17"/>
      <c r="J11" s="14"/>
      <c r="K11" s="15"/>
      <c r="L11" s="15"/>
      <c r="M11" s="15"/>
      <c r="N11" s="15"/>
      <c r="O11" s="17"/>
    </row>
    <row r="12" spans="3:15" ht="15.75" thickBot="1">
      <c r="C12" s="14"/>
      <c r="D12" s="41" t="s">
        <v>7</v>
      </c>
      <c r="E12" s="41">
        <f>+E5*E6*(E7/E8)</f>
        <v>0.18958333333333333</v>
      </c>
      <c r="F12" s="15"/>
      <c r="G12" s="15"/>
      <c r="H12" s="17"/>
      <c r="J12" s="14"/>
      <c r="K12" s="6" t="s">
        <v>7</v>
      </c>
      <c r="L12" s="7">
        <f>+L5*L6*(L7/L8)</f>
        <v>0.18958333333333333</v>
      </c>
      <c r="M12" s="15"/>
      <c r="N12" s="15"/>
      <c r="O12" s="17"/>
    </row>
    <row r="13" spans="3:15" ht="15.75" thickBot="1">
      <c r="C13" s="14"/>
      <c r="D13" s="42" t="s">
        <v>5</v>
      </c>
      <c r="E13" s="42" t="s">
        <v>8</v>
      </c>
      <c r="F13" s="42"/>
      <c r="G13" s="15"/>
      <c r="H13" s="17"/>
      <c r="J13" s="14"/>
      <c r="K13" s="3" t="s">
        <v>5</v>
      </c>
      <c r="L13" s="4" t="s">
        <v>8</v>
      </c>
      <c r="M13" s="5"/>
      <c r="N13" s="15"/>
      <c r="O13" s="17"/>
    </row>
    <row r="14" spans="3:15" ht="15.75" thickBot="1">
      <c r="C14" s="14"/>
      <c r="D14" s="41" t="s">
        <v>5</v>
      </c>
      <c r="E14" s="41">
        <f>+E5-E12</f>
        <v>9.810416666666667</v>
      </c>
      <c r="F14" s="15"/>
      <c r="G14" s="15"/>
      <c r="H14" s="17"/>
      <c r="J14" s="14"/>
      <c r="K14" s="8" t="s">
        <v>5</v>
      </c>
      <c r="L14" s="9">
        <f>+L5-L12</f>
        <v>9.810416666666667</v>
      </c>
      <c r="M14" s="15"/>
      <c r="N14" s="15"/>
      <c r="O14" s="17"/>
    </row>
    <row r="15" spans="3:15" ht="15">
      <c r="C15" s="14"/>
      <c r="D15" s="15"/>
      <c r="E15" s="15"/>
      <c r="F15" s="15"/>
      <c r="G15" s="15"/>
      <c r="H15" s="17"/>
      <c r="J15" s="14"/>
      <c r="K15" s="15"/>
      <c r="L15" s="15"/>
      <c r="M15" s="15"/>
      <c r="N15" s="15"/>
      <c r="O15" s="17"/>
    </row>
    <row r="16" spans="3:15" ht="15">
      <c r="C16" s="14"/>
      <c r="D16" s="15" t="s">
        <v>9</v>
      </c>
      <c r="E16" s="15"/>
      <c r="F16" s="15"/>
      <c r="G16" s="15"/>
      <c r="H16" s="17"/>
      <c r="J16" s="14"/>
      <c r="K16" s="15" t="s">
        <v>9</v>
      </c>
      <c r="L16" s="15"/>
      <c r="M16" s="15"/>
      <c r="N16" s="15"/>
      <c r="O16" s="17"/>
    </row>
    <row r="17" spans="3:15" ht="15">
      <c r="C17" s="14"/>
      <c r="D17" s="15" t="s">
        <v>10</v>
      </c>
      <c r="E17" s="15"/>
      <c r="F17" s="15"/>
      <c r="G17" s="15"/>
      <c r="H17" s="17"/>
      <c r="J17" s="14"/>
      <c r="K17" s="15" t="s">
        <v>10</v>
      </c>
      <c r="L17" s="15"/>
      <c r="M17" s="15"/>
      <c r="N17" s="15"/>
      <c r="O17" s="17"/>
    </row>
    <row r="18" spans="3:15" ht="15">
      <c r="C18" s="14"/>
      <c r="D18" s="15" t="s">
        <v>11</v>
      </c>
      <c r="F18" s="15"/>
      <c r="G18" s="15"/>
      <c r="H18" s="17"/>
      <c r="J18" s="14"/>
      <c r="K18" s="15" t="s">
        <v>11</v>
      </c>
      <c r="L18" s="15" t="s">
        <v>12</v>
      </c>
      <c r="M18" s="15"/>
      <c r="N18" s="15"/>
      <c r="O18" s="17"/>
    </row>
    <row r="19" spans="3:15" ht="15.75" thickBot="1">
      <c r="C19" s="14"/>
      <c r="D19" s="15"/>
      <c r="E19" s="15" t="s">
        <v>12</v>
      </c>
      <c r="F19" s="15"/>
      <c r="G19" s="15"/>
      <c r="H19" s="17"/>
      <c r="J19" s="14"/>
      <c r="K19" s="15"/>
      <c r="L19" s="15"/>
      <c r="M19" s="15"/>
      <c r="N19" s="15"/>
      <c r="O19" s="17"/>
    </row>
    <row r="20" spans="3:15" ht="15.75" thickBot="1">
      <c r="C20" s="14"/>
      <c r="D20" s="47" t="s">
        <v>16</v>
      </c>
      <c r="E20" s="41">
        <f>+(E12/E14)*100</f>
        <v>1.9324697387980463</v>
      </c>
      <c r="F20" s="15" t="s">
        <v>14</v>
      </c>
      <c r="G20" s="43">
        <f>+E7</f>
        <v>91</v>
      </c>
      <c r="H20" s="17" t="s">
        <v>3</v>
      </c>
      <c r="J20" s="14"/>
      <c r="K20" s="18" t="s">
        <v>16</v>
      </c>
      <c r="L20" s="15">
        <f>+(L12/L14)*100</f>
        <v>1.9324697387980463</v>
      </c>
      <c r="M20" s="15" t="s">
        <v>14</v>
      </c>
      <c r="N20" s="15">
        <f>+L7</f>
        <v>91</v>
      </c>
      <c r="O20" s="17" t="s">
        <v>3</v>
      </c>
    </row>
    <row r="21" spans="3:15" ht="15">
      <c r="C21" s="14"/>
      <c r="D21" s="46" t="s">
        <v>15</v>
      </c>
      <c r="E21" s="44" t="s">
        <v>18</v>
      </c>
      <c r="F21" s="2"/>
      <c r="G21" s="2"/>
      <c r="H21" s="19"/>
      <c r="J21" s="14"/>
      <c r="K21" s="1" t="s">
        <v>15</v>
      </c>
      <c r="L21" s="2" t="s">
        <v>18</v>
      </c>
      <c r="M21" s="2"/>
      <c r="N21" s="2"/>
      <c r="O21" s="19"/>
    </row>
    <row r="22" spans="3:15" ht="15">
      <c r="C22" s="14"/>
      <c r="D22" s="15"/>
      <c r="E22" s="15"/>
      <c r="F22" s="15"/>
      <c r="G22" s="15"/>
      <c r="H22" s="17"/>
      <c r="J22" s="14"/>
      <c r="K22" s="15"/>
      <c r="L22" s="15"/>
      <c r="M22" s="15"/>
      <c r="N22" s="15"/>
      <c r="O22" s="17"/>
    </row>
    <row r="23" spans="3:15" ht="15">
      <c r="C23" s="14"/>
      <c r="D23" s="15" t="s">
        <v>17</v>
      </c>
      <c r="E23" s="10">
        <f>(+E20)*(E8/E7)</f>
        <v>7.644935230409854</v>
      </c>
      <c r="F23" s="15" t="s">
        <v>13</v>
      </c>
      <c r="G23" s="15"/>
      <c r="H23" s="17"/>
      <c r="J23" s="14"/>
      <c r="K23" s="15" t="s">
        <v>17</v>
      </c>
      <c r="L23" s="10">
        <f>(+L20)*(L8/L7)</f>
        <v>7.644935230409854</v>
      </c>
      <c r="M23" s="15" t="s">
        <v>13</v>
      </c>
      <c r="N23" s="15"/>
      <c r="O23" s="17"/>
    </row>
    <row r="24" spans="3:15" ht="15.75" thickBot="1">
      <c r="C24" s="20"/>
      <c r="D24" s="21"/>
      <c r="E24" s="21"/>
      <c r="F24" s="21"/>
      <c r="G24" s="21"/>
      <c r="H24" s="22"/>
      <c r="J24" s="20"/>
      <c r="K24" s="21"/>
      <c r="L24" s="21"/>
      <c r="M24" s="21"/>
      <c r="N24" s="21"/>
      <c r="O24" s="22"/>
    </row>
    <row r="25" ht="15.75" thickBot="1"/>
    <row r="26" spans="3:15" ht="15">
      <c r="C26" s="11"/>
      <c r="D26" s="12"/>
      <c r="E26" s="12"/>
      <c r="F26" s="12"/>
      <c r="G26" s="12"/>
      <c r="H26" s="13"/>
      <c r="J26" s="11"/>
      <c r="K26" s="12"/>
      <c r="L26" s="12"/>
      <c r="M26" s="12"/>
      <c r="N26" s="12"/>
      <c r="O26" s="13"/>
    </row>
    <row r="27" spans="3:15" ht="15">
      <c r="C27" s="14"/>
      <c r="D27" s="15" t="s">
        <v>19</v>
      </c>
      <c r="E27" s="15"/>
      <c r="F27" s="15"/>
      <c r="G27" s="15"/>
      <c r="H27" s="17"/>
      <c r="J27" s="14"/>
      <c r="K27" s="15" t="s">
        <v>19</v>
      </c>
      <c r="L27" s="15"/>
      <c r="M27" s="15"/>
      <c r="N27" s="15"/>
      <c r="O27" s="17"/>
    </row>
    <row r="28" spans="3:15" ht="15">
      <c r="C28" s="14"/>
      <c r="D28" s="15" t="s">
        <v>20</v>
      </c>
      <c r="E28" s="15">
        <v>20</v>
      </c>
      <c r="F28" s="15" t="s">
        <v>21</v>
      </c>
      <c r="G28" s="15"/>
      <c r="H28" s="17"/>
      <c r="J28" s="14"/>
      <c r="K28" s="15" t="s">
        <v>20</v>
      </c>
      <c r="L28" s="15">
        <v>40</v>
      </c>
      <c r="M28" s="15" t="s">
        <v>21</v>
      </c>
      <c r="N28" s="15"/>
      <c r="O28" s="17"/>
    </row>
    <row r="29" spans="3:15" ht="15">
      <c r="C29" s="14"/>
      <c r="D29" s="15" t="s">
        <v>22</v>
      </c>
      <c r="E29" s="23">
        <v>0.08</v>
      </c>
      <c r="F29" s="15" t="s">
        <v>23</v>
      </c>
      <c r="G29" s="15"/>
      <c r="H29" s="17"/>
      <c r="J29" s="14"/>
      <c r="K29" s="15" t="s">
        <v>34</v>
      </c>
      <c r="L29" s="23">
        <v>0.07</v>
      </c>
      <c r="M29" s="15" t="s">
        <v>23</v>
      </c>
      <c r="N29" s="15"/>
      <c r="O29" s="17"/>
    </row>
    <row r="30" spans="3:15" ht="15">
      <c r="C30" s="14"/>
      <c r="D30" s="15" t="s">
        <v>24</v>
      </c>
      <c r="E30" s="15"/>
      <c r="F30" s="15"/>
      <c r="G30" s="15"/>
      <c r="H30" s="17"/>
      <c r="J30" s="14"/>
      <c r="K30" s="15" t="s">
        <v>24</v>
      </c>
      <c r="L30" s="15"/>
      <c r="M30" s="15"/>
      <c r="N30" s="15"/>
      <c r="O30" s="17"/>
    </row>
    <row r="31" spans="3:15" ht="15">
      <c r="C31" s="14"/>
      <c r="D31" s="15"/>
      <c r="E31" s="15"/>
      <c r="F31" s="15"/>
      <c r="G31" s="15"/>
      <c r="H31" s="17"/>
      <c r="J31" s="14"/>
      <c r="K31" s="15"/>
      <c r="L31" s="15"/>
      <c r="M31" s="15"/>
      <c r="N31" s="15"/>
      <c r="O31" s="17"/>
    </row>
    <row r="32" spans="3:15" ht="15">
      <c r="C32" s="14"/>
      <c r="D32" s="15"/>
      <c r="E32" s="15"/>
      <c r="F32" s="15"/>
      <c r="G32" s="15"/>
      <c r="H32" s="17"/>
      <c r="J32" s="14"/>
      <c r="K32" s="15"/>
      <c r="L32" s="15"/>
      <c r="M32" s="15"/>
      <c r="N32" s="15"/>
      <c r="O32" s="17"/>
    </row>
    <row r="33" spans="3:15" ht="15">
      <c r="C33" s="14"/>
      <c r="D33" s="3" t="s">
        <v>7</v>
      </c>
      <c r="E33" s="4" t="s">
        <v>6</v>
      </c>
      <c r="F33" s="4"/>
      <c r="G33" s="5"/>
      <c r="H33" s="17"/>
      <c r="J33" s="14"/>
      <c r="K33" s="3" t="s">
        <v>7</v>
      </c>
      <c r="L33" s="4" t="s">
        <v>6</v>
      </c>
      <c r="M33" s="4"/>
      <c r="N33" s="5"/>
      <c r="O33" s="17"/>
    </row>
    <row r="34" spans="3:15" ht="15">
      <c r="C34" s="14"/>
      <c r="D34" s="15"/>
      <c r="E34" s="15"/>
      <c r="F34" s="15"/>
      <c r="G34" s="15"/>
      <c r="H34" s="17"/>
      <c r="J34" s="14"/>
      <c r="K34" s="15"/>
      <c r="L34" s="15"/>
      <c r="M34" s="15"/>
      <c r="N34" s="15"/>
      <c r="O34" s="17"/>
    </row>
    <row r="35" spans="3:15" ht="15">
      <c r="C35" s="14"/>
      <c r="D35" s="15"/>
      <c r="E35" s="15">
        <f>+E5*E29*((E7-E28)/E8)</f>
        <v>0.1577777777777778</v>
      </c>
      <c r="F35" s="15"/>
      <c r="G35" s="15"/>
      <c r="H35" s="17"/>
      <c r="J35" s="14"/>
      <c r="K35" s="15"/>
      <c r="L35" s="15">
        <f>+L5*L29*((L7-L28)/L8)</f>
        <v>0.09916666666666667</v>
      </c>
      <c r="M35" s="15"/>
      <c r="N35" s="15"/>
      <c r="O35" s="17"/>
    </row>
    <row r="36" spans="3:15" ht="15">
      <c r="C36" s="14"/>
      <c r="D36" s="3" t="s">
        <v>25</v>
      </c>
      <c r="E36" s="5">
        <f>+E5-E35</f>
        <v>9.842222222222222</v>
      </c>
      <c r="F36" s="15"/>
      <c r="G36" s="15"/>
      <c r="H36" s="17"/>
      <c r="J36" s="14"/>
      <c r="K36" s="3" t="s">
        <v>25</v>
      </c>
      <c r="L36" s="5">
        <f>+L5-L35</f>
        <v>9.900833333333333</v>
      </c>
      <c r="M36" s="15"/>
      <c r="N36" s="15"/>
      <c r="O36" s="17"/>
    </row>
    <row r="37" spans="3:15" ht="15">
      <c r="C37" s="14"/>
      <c r="D37" s="15"/>
      <c r="E37" s="15"/>
      <c r="F37" s="15"/>
      <c r="G37" s="15"/>
      <c r="H37" s="17"/>
      <c r="J37" s="14"/>
      <c r="K37" s="15"/>
      <c r="L37" s="15"/>
      <c r="M37" s="15"/>
      <c r="N37" s="15"/>
      <c r="O37" s="17"/>
    </row>
    <row r="38" spans="3:15" ht="15">
      <c r="C38" s="14"/>
      <c r="D38" s="15" t="s">
        <v>26</v>
      </c>
      <c r="E38" s="15"/>
      <c r="F38" s="15"/>
      <c r="G38" s="15"/>
      <c r="H38" s="17"/>
      <c r="J38" s="14"/>
      <c r="K38" s="15" t="s">
        <v>26</v>
      </c>
      <c r="L38" s="15"/>
      <c r="M38" s="15"/>
      <c r="N38" s="15"/>
      <c r="O38" s="17"/>
    </row>
    <row r="39" spans="3:15" ht="15">
      <c r="C39" s="14"/>
      <c r="D39" s="15" t="s">
        <v>28</v>
      </c>
      <c r="E39" s="15"/>
      <c r="F39" s="15"/>
      <c r="G39" s="15"/>
      <c r="H39" s="17"/>
      <c r="J39" s="14"/>
      <c r="K39" s="15" t="s">
        <v>28</v>
      </c>
      <c r="L39" s="15"/>
      <c r="M39" s="15"/>
      <c r="N39" s="15"/>
      <c r="O39" s="17"/>
    </row>
    <row r="40" spans="3:15" ht="15">
      <c r="C40" s="14"/>
      <c r="D40" s="15" t="s">
        <v>27</v>
      </c>
      <c r="E40" s="15">
        <f>+(E36-E14)/E14*100</f>
        <v>0.3242018829192336</v>
      </c>
      <c r="F40" s="15" t="s">
        <v>30</v>
      </c>
      <c r="G40" s="15"/>
      <c r="H40" s="17">
        <f>+E28</f>
        <v>20</v>
      </c>
      <c r="J40" s="14"/>
      <c r="K40" s="15" t="s">
        <v>27</v>
      </c>
      <c r="L40" s="15">
        <f>+(L36-L14)/L14*100</f>
        <v>0.9216394138882937</v>
      </c>
      <c r="M40" s="15" t="s">
        <v>30</v>
      </c>
      <c r="N40" s="15"/>
      <c r="O40" s="17">
        <f>+L28</f>
        <v>40</v>
      </c>
    </row>
    <row r="41" spans="3:15" ht="15">
      <c r="C41" s="14"/>
      <c r="D41" s="15" t="s">
        <v>29</v>
      </c>
      <c r="E41" s="10">
        <f>+(E40*(E8/E28))</f>
        <v>5.835633892546205</v>
      </c>
      <c r="F41" s="15" t="s">
        <v>31</v>
      </c>
      <c r="G41" s="15"/>
      <c r="H41" s="17"/>
      <c r="J41" s="14"/>
      <c r="K41" s="15" t="s">
        <v>29</v>
      </c>
      <c r="L41" s="10">
        <f>+(L40*(L8/L28))</f>
        <v>8.294754724994643</v>
      </c>
      <c r="M41" s="15" t="s">
        <v>31</v>
      </c>
      <c r="N41" s="15"/>
      <c r="O41" s="17"/>
    </row>
    <row r="42" spans="3:15" ht="15.75" thickBot="1">
      <c r="C42" s="14"/>
      <c r="D42" s="15"/>
      <c r="E42" s="15"/>
      <c r="F42" s="15"/>
      <c r="G42" s="15"/>
      <c r="H42" s="17"/>
      <c r="J42" s="14"/>
      <c r="K42" s="15"/>
      <c r="L42" s="15"/>
      <c r="M42" s="15"/>
      <c r="N42" s="15"/>
      <c r="O42" s="17"/>
    </row>
    <row r="43" spans="3:15" ht="15.75" thickBot="1">
      <c r="C43" s="14"/>
      <c r="D43" s="15" t="s">
        <v>32</v>
      </c>
      <c r="E43" s="49">
        <f>+E23</f>
        <v>7.644935230409854</v>
      </c>
      <c r="F43" s="15" t="s">
        <v>13</v>
      </c>
      <c r="G43" s="15"/>
      <c r="H43" s="17"/>
      <c r="J43" s="14"/>
      <c r="K43" s="15" t="s">
        <v>32</v>
      </c>
      <c r="L43" s="15">
        <f>+L23</f>
        <v>7.644935230409854</v>
      </c>
      <c r="M43" s="15" t="s">
        <v>13</v>
      </c>
      <c r="N43" s="15"/>
      <c r="O43" s="17"/>
    </row>
    <row r="44" spans="3:15" ht="15.75" thickBot="1">
      <c r="C44" s="14"/>
      <c r="D44" s="15" t="s">
        <v>33</v>
      </c>
      <c r="E44" s="45">
        <f>+E41</f>
        <v>5.835633892546205</v>
      </c>
      <c r="F44" s="15" t="s">
        <v>13</v>
      </c>
      <c r="G44" s="15"/>
      <c r="H44" s="17"/>
      <c r="J44" s="14"/>
      <c r="K44" s="15" t="s">
        <v>33</v>
      </c>
      <c r="L44" s="15">
        <f>+L41</f>
        <v>8.294754724994643</v>
      </c>
      <c r="M44" s="15" t="s">
        <v>13</v>
      </c>
      <c r="N44" s="15"/>
      <c r="O44" s="17"/>
    </row>
    <row r="45" spans="3:15" ht="15.75" thickBot="1">
      <c r="C45" s="14"/>
      <c r="D45" s="15" t="s">
        <v>73</v>
      </c>
      <c r="E45" s="41">
        <f>+E43-E44</f>
        <v>1.8093013378636496</v>
      </c>
      <c r="F45" s="15" t="s">
        <v>13</v>
      </c>
      <c r="G45" s="15"/>
      <c r="H45" s="17"/>
      <c r="J45" s="14"/>
      <c r="K45" s="15" t="s">
        <v>37</v>
      </c>
      <c r="L45" s="24">
        <f>+L44-L43</f>
        <v>0.649819494584789</v>
      </c>
      <c r="M45" s="15" t="s">
        <v>13</v>
      </c>
      <c r="N45" s="15"/>
      <c r="O45" s="17"/>
    </row>
    <row r="46" spans="3:15" ht="15.75" thickBot="1">
      <c r="C46" s="48" t="s">
        <v>72</v>
      </c>
      <c r="D46" s="21" t="s">
        <v>38</v>
      </c>
      <c r="E46" s="21"/>
      <c r="F46" s="21"/>
      <c r="G46" s="21"/>
      <c r="H46" s="22"/>
      <c r="J46" s="20"/>
      <c r="K46" s="21" t="s">
        <v>39</v>
      </c>
      <c r="L46" s="21"/>
      <c r="M46" s="21"/>
      <c r="N46" s="21"/>
      <c r="O46" s="22"/>
    </row>
    <row r="49" ht="18.75">
      <c r="C49" s="37" t="s">
        <v>40</v>
      </c>
    </row>
    <row r="51" ht="15.75" thickBot="1"/>
    <row r="52" spans="3:15" ht="15">
      <c r="C52" s="26" t="s">
        <v>41</v>
      </c>
      <c r="D52" s="27"/>
      <c r="E52" s="27"/>
      <c r="F52" s="27"/>
      <c r="G52" s="27"/>
      <c r="H52" s="28"/>
      <c r="J52" s="26" t="s">
        <v>41</v>
      </c>
      <c r="K52" s="27"/>
      <c r="L52" s="27"/>
      <c r="M52" s="27"/>
      <c r="N52" s="27"/>
      <c r="O52" s="28"/>
    </row>
    <row r="53" spans="3:15" ht="15">
      <c r="C53" s="29" t="s">
        <v>42</v>
      </c>
      <c r="D53" s="30"/>
      <c r="E53" s="30"/>
      <c r="F53" s="30"/>
      <c r="G53" s="30"/>
      <c r="H53" s="31"/>
      <c r="J53" s="29" t="s">
        <v>42</v>
      </c>
      <c r="K53" s="30"/>
      <c r="L53" s="30"/>
      <c r="M53" s="30"/>
      <c r="N53" s="30"/>
      <c r="O53" s="31"/>
    </row>
    <row r="54" spans="3:15" ht="15">
      <c r="C54" s="29" t="s">
        <v>43</v>
      </c>
      <c r="D54" s="30"/>
      <c r="E54" s="30"/>
      <c r="F54" s="30"/>
      <c r="G54" s="30"/>
      <c r="H54" s="31"/>
      <c r="J54" s="29" t="s">
        <v>43</v>
      </c>
      <c r="K54" s="30"/>
      <c r="L54" s="30"/>
      <c r="M54" s="30"/>
      <c r="N54" s="30"/>
      <c r="O54" s="31"/>
    </row>
    <row r="55" spans="3:15" ht="15">
      <c r="C55" s="29" t="s">
        <v>44</v>
      </c>
      <c r="D55" s="30"/>
      <c r="E55" s="30"/>
      <c r="F55" s="30"/>
      <c r="G55" s="30"/>
      <c r="H55" s="31"/>
      <c r="J55" s="29" t="s">
        <v>44</v>
      </c>
      <c r="K55" s="30"/>
      <c r="L55" s="30"/>
      <c r="M55" s="30"/>
      <c r="N55" s="30"/>
      <c r="O55" s="31"/>
    </row>
    <row r="56" spans="3:15" ht="15">
      <c r="C56" s="29" t="s">
        <v>45</v>
      </c>
      <c r="D56" s="30"/>
      <c r="E56" s="30"/>
      <c r="F56" s="30"/>
      <c r="G56" s="30"/>
      <c r="H56" s="31"/>
      <c r="J56" s="29" t="s">
        <v>45</v>
      </c>
      <c r="K56" s="30"/>
      <c r="L56" s="30"/>
      <c r="M56" s="30"/>
      <c r="N56" s="30"/>
      <c r="O56" s="31"/>
    </row>
    <row r="57" spans="3:15" ht="15">
      <c r="C57" s="29" t="s">
        <v>46</v>
      </c>
      <c r="D57" s="30"/>
      <c r="E57" s="30"/>
      <c r="F57" s="30"/>
      <c r="G57" s="30"/>
      <c r="H57" s="31"/>
      <c r="J57" s="29" t="s">
        <v>46</v>
      </c>
      <c r="K57" s="30"/>
      <c r="L57" s="30"/>
      <c r="M57" s="30"/>
      <c r="N57" s="30"/>
      <c r="O57" s="31"/>
    </row>
    <row r="58" spans="3:15" ht="15">
      <c r="C58" s="29" t="s">
        <v>49</v>
      </c>
      <c r="D58" s="30"/>
      <c r="E58" s="30">
        <v>28</v>
      </c>
      <c r="F58" s="30" t="s">
        <v>3</v>
      </c>
      <c r="G58" s="30" t="s">
        <v>68</v>
      </c>
      <c r="H58" s="31"/>
      <c r="J58" s="29" t="s">
        <v>49</v>
      </c>
      <c r="K58" s="30"/>
      <c r="L58" s="30">
        <v>28</v>
      </c>
      <c r="M58" s="30" t="s">
        <v>3</v>
      </c>
      <c r="N58" s="30"/>
      <c r="O58" s="31"/>
    </row>
    <row r="59" spans="3:15" ht="15">
      <c r="C59" s="29" t="s">
        <v>50</v>
      </c>
      <c r="D59" s="30"/>
      <c r="E59" s="30">
        <v>7.36</v>
      </c>
      <c r="F59" s="30" t="s">
        <v>51</v>
      </c>
      <c r="G59" s="30">
        <v>91</v>
      </c>
      <c r="H59" s="31" t="s">
        <v>3</v>
      </c>
      <c r="J59" s="29" t="s">
        <v>50</v>
      </c>
      <c r="K59" s="30"/>
      <c r="L59" s="30">
        <v>7.36</v>
      </c>
      <c r="M59" s="30" t="s">
        <v>51</v>
      </c>
      <c r="N59" s="30">
        <v>91</v>
      </c>
      <c r="O59" s="31" t="s">
        <v>3</v>
      </c>
    </row>
    <row r="60" spans="3:15" ht="15">
      <c r="C60" s="29" t="s">
        <v>52</v>
      </c>
      <c r="D60" s="30"/>
      <c r="E60" s="30">
        <f>+G59</f>
        <v>91</v>
      </c>
      <c r="F60" s="30" t="s">
        <v>3</v>
      </c>
      <c r="G60" s="30"/>
      <c r="H60" s="31"/>
      <c r="J60" s="29" t="s">
        <v>52</v>
      </c>
      <c r="K60" s="30"/>
      <c r="L60" s="30">
        <v>175</v>
      </c>
      <c r="M60" s="30" t="s">
        <v>3</v>
      </c>
      <c r="N60" s="30"/>
      <c r="O60" s="31"/>
    </row>
    <row r="61" spans="3:15" ht="15">
      <c r="C61" s="29" t="s">
        <v>53</v>
      </c>
      <c r="D61" s="30"/>
      <c r="E61" s="30">
        <f>+E58</f>
        <v>28</v>
      </c>
      <c r="F61" s="30" t="s">
        <v>3</v>
      </c>
      <c r="G61" s="30"/>
      <c r="H61" s="31"/>
      <c r="J61" s="29" t="s">
        <v>53</v>
      </c>
      <c r="K61" s="30"/>
      <c r="L61" s="30">
        <f>+L58</f>
        <v>28</v>
      </c>
      <c r="M61" s="30" t="s">
        <v>3</v>
      </c>
      <c r="N61" s="30"/>
      <c r="O61" s="31"/>
    </row>
    <row r="62" spans="3:15" ht="15">
      <c r="C62" s="29" t="s">
        <v>54</v>
      </c>
      <c r="D62" s="30"/>
      <c r="E62" s="30">
        <v>36000</v>
      </c>
      <c r="F62" s="30"/>
      <c r="G62" s="30"/>
      <c r="H62" s="31"/>
      <c r="J62" s="29" t="s">
        <v>54</v>
      </c>
      <c r="K62" s="30"/>
      <c r="L62" s="30">
        <v>36000</v>
      </c>
      <c r="M62" s="30"/>
      <c r="N62" s="30"/>
      <c r="O62" s="31"/>
    </row>
    <row r="63" spans="3:15" ht="15.75" thickBot="1">
      <c r="C63" s="33"/>
      <c r="D63" s="34" t="s">
        <v>47</v>
      </c>
      <c r="E63" s="34">
        <v>91</v>
      </c>
      <c r="F63" s="34" t="s">
        <v>48</v>
      </c>
      <c r="G63" s="34">
        <f>+E58</f>
        <v>28</v>
      </c>
      <c r="H63" s="35" t="s">
        <v>3</v>
      </c>
      <c r="J63" s="33"/>
      <c r="K63" s="34" t="s">
        <v>47</v>
      </c>
      <c r="L63" s="34">
        <v>91</v>
      </c>
      <c r="M63" s="34" t="s">
        <v>48</v>
      </c>
      <c r="N63" s="34">
        <f>+L58</f>
        <v>28</v>
      </c>
      <c r="O63" s="35" t="s">
        <v>3</v>
      </c>
    </row>
    <row r="65" spans="3:9" ht="15">
      <c r="C65" t="s">
        <v>41</v>
      </c>
      <c r="F65">
        <f>((+E59*G59)/E62)-1</f>
        <v>-0.9813955555555556</v>
      </c>
      <c r="H65" t="s">
        <v>55</v>
      </c>
      <c r="I65">
        <f>+E61/E60</f>
        <v>0.3076923076923077</v>
      </c>
    </row>
    <row r="67" spans="2:8" ht="15">
      <c r="B67">
        <f>+E59</f>
        <v>7.36</v>
      </c>
      <c r="H67">
        <f>POWER(I65,+I65)</f>
        <v>0.6958208328887169</v>
      </c>
    </row>
    <row r="68" spans="2:6" ht="15">
      <c r="B68">
        <f>+E60</f>
        <v>91</v>
      </c>
      <c r="F68">
        <f>+H67*(E62/E61)</f>
        <v>894.626785142636</v>
      </c>
    </row>
    <row r="69" ht="15">
      <c r="B69">
        <f>+E62</f>
        <v>36000</v>
      </c>
    </row>
    <row r="70" spans="2:6" ht="15">
      <c r="B70">
        <v>1</v>
      </c>
      <c r="F70">
        <f>(+E59*E63)</f>
        <v>669.76</v>
      </c>
    </row>
    <row r="71" spans="2:6" ht="15">
      <c r="B71">
        <f>+E61</f>
        <v>28</v>
      </c>
      <c r="F71">
        <f>+E62</f>
        <v>36000</v>
      </c>
    </row>
    <row r="72" spans="2:6" ht="15">
      <c r="B72">
        <f>+E63</f>
        <v>91</v>
      </c>
      <c r="E72" t="s">
        <v>56</v>
      </c>
      <c r="F72">
        <f>+F70/F71</f>
        <v>0.018604444444444444</v>
      </c>
    </row>
    <row r="73" spans="2:6" ht="15">
      <c r="B73">
        <v>-1</v>
      </c>
      <c r="E73" t="s">
        <v>57</v>
      </c>
      <c r="F73">
        <v>1</v>
      </c>
    </row>
    <row r="74" spans="2:6" ht="15">
      <c r="B74">
        <f>+E62</f>
        <v>36000</v>
      </c>
      <c r="E74" t="s">
        <v>56</v>
      </c>
      <c r="F74">
        <f>+F72+F73</f>
        <v>1.0186044444444444</v>
      </c>
    </row>
    <row r="75" spans="2:6" ht="15.75" thickBot="1">
      <c r="B75">
        <f>+E61</f>
        <v>28</v>
      </c>
      <c r="F75">
        <f>+I65</f>
        <v>0.3076923076923077</v>
      </c>
    </row>
    <row r="76" spans="1:6" ht="15">
      <c r="A76" s="26" t="s">
        <v>41</v>
      </c>
      <c r="B76" s="27"/>
      <c r="C76" s="27"/>
      <c r="D76" s="28"/>
      <c r="E76" t="s">
        <v>58</v>
      </c>
      <c r="F76">
        <f>+H67</f>
        <v>0.6958208328887169</v>
      </c>
    </row>
    <row r="77" spans="1:6" ht="15">
      <c r="A77" s="29"/>
      <c r="B77" s="30">
        <f>((+B67*B68)/B74)+1</f>
        <v>1.0186044444444444</v>
      </c>
      <c r="C77" s="30"/>
      <c r="D77" s="31"/>
      <c r="F77">
        <f>POWER(+F75,+F76)</f>
        <v>0.44037321255578293</v>
      </c>
    </row>
    <row r="78" spans="1:6" ht="15">
      <c r="A78" s="29" t="s">
        <v>59</v>
      </c>
      <c r="B78" s="30">
        <f>+B71/B72</f>
        <v>0.3076923076923077</v>
      </c>
      <c r="C78" s="30"/>
      <c r="D78" s="31"/>
      <c r="F78">
        <v>-1</v>
      </c>
    </row>
    <row r="79" spans="1:6" ht="15">
      <c r="A79" s="29"/>
      <c r="B79" s="30">
        <f>POWER(+B77,B78)</f>
        <v>1.0056879611388136</v>
      </c>
      <c r="C79" s="30"/>
      <c r="D79" s="31"/>
      <c r="F79">
        <f>+F77+F78</f>
        <v>-0.5596267874442171</v>
      </c>
    </row>
    <row r="80" spans="1:4" ht="15">
      <c r="A80" s="29">
        <f>+B73</f>
        <v>-1</v>
      </c>
      <c r="B80" s="30">
        <f>+B79-B70</f>
        <v>0.005687961138813646</v>
      </c>
      <c r="C80" s="30"/>
      <c r="D80" s="31"/>
    </row>
    <row r="81" spans="1:4" ht="15">
      <c r="A81" s="32" t="s">
        <v>60</v>
      </c>
      <c r="B81" s="30">
        <f>+B74/B75</f>
        <v>1285.7142857142858</v>
      </c>
      <c r="C81" s="30"/>
      <c r="D81" s="31"/>
    </row>
    <row r="82" spans="1:4" ht="15.75" thickBot="1">
      <c r="A82" s="33" t="s">
        <v>56</v>
      </c>
      <c r="B82" s="34">
        <f>+B80*B81</f>
        <v>7.313092892760403</v>
      </c>
      <c r="C82" s="34" t="s">
        <v>62</v>
      </c>
      <c r="D82" s="35"/>
    </row>
    <row r="85" spans="2:3" ht="15">
      <c r="B85">
        <f>+B67</f>
        <v>7.36</v>
      </c>
      <c r="C85">
        <v>7.47</v>
      </c>
    </row>
    <row r="86" spans="2:3" ht="15">
      <c r="B86">
        <v>175</v>
      </c>
      <c r="C86" t="s">
        <v>63</v>
      </c>
    </row>
    <row r="87" ht="15">
      <c r="B87">
        <f>+B69</f>
        <v>36000</v>
      </c>
    </row>
    <row r="88" ht="15">
      <c r="B88">
        <f>+B70</f>
        <v>1</v>
      </c>
    </row>
    <row r="89" ht="15">
      <c r="B89">
        <f>+B71</f>
        <v>28</v>
      </c>
    </row>
    <row r="90" ht="15">
      <c r="B90">
        <f>+B86</f>
        <v>175</v>
      </c>
    </row>
    <row r="91" ht="15">
      <c r="B91">
        <f>+B73</f>
        <v>-1</v>
      </c>
    </row>
    <row r="92" ht="15">
      <c r="B92">
        <f>+B74</f>
        <v>36000</v>
      </c>
    </row>
    <row r="93" ht="15.75" thickBot="1">
      <c r="B93">
        <f>+B75</f>
        <v>28</v>
      </c>
    </row>
    <row r="94" spans="1:4" ht="15">
      <c r="A94" s="26" t="s">
        <v>41</v>
      </c>
      <c r="B94" s="27"/>
      <c r="C94" s="27"/>
      <c r="D94" s="28"/>
    </row>
    <row r="95" spans="1:4" ht="15">
      <c r="A95" s="29" t="s">
        <v>67</v>
      </c>
      <c r="B95" s="30">
        <f>((+C85*B86)/B92)+1</f>
        <v>1.0363125</v>
      </c>
      <c r="C95" s="30"/>
      <c r="D95" s="31"/>
    </row>
    <row r="96" spans="1:4" ht="15">
      <c r="A96" s="29" t="s">
        <v>59</v>
      </c>
      <c r="B96" s="30">
        <f>+B89/B90</f>
        <v>0.16</v>
      </c>
      <c r="C96" s="30"/>
      <c r="D96" s="31"/>
    </row>
    <row r="97" spans="1:4" ht="15">
      <c r="A97" s="29"/>
      <c r="B97" s="30">
        <f>POWER(+B95,B96)</f>
        <v>1.0057233142230007</v>
      </c>
      <c r="C97" s="30"/>
      <c r="D97" s="31"/>
    </row>
    <row r="98" spans="1:4" ht="15">
      <c r="A98" s="29">
        <f>+B91</f>
        <v>-1</v>
      </c>
      <c r="B98" s="30">
        <f>+B97-B88</f>
        <v>0.005723314223000653</v>
      </c>
      <c r="C98" s="30"/>
      <c r="D98" s="31"/>
    </row>
    <row r="99" spans="1:4" ht="15">
      <c r="A99" s="32" t="s">
        <v>60</v>
      </c>
      <c r="B99" s="30">
        <f>+B92/B93</f>
        <v>1285.7142857142858</v>
      </c>
      <c r="C99" s="30"/>
      <c r="D99" s="31"/>
    </row>
    <row r="100" spans="1:4" ht="15.75" thickBot="1">
      <c r="A100" s="33" t="s">
        <v>56</v>
      </c>
      <c r="B100" s="34">
        <f>+B98*B99</f>
        <v>7.358546858143697</v>
      </c>
      <c r="C100" s="34" t="s">
        <v>61</v>
      </c>
      <c r="D100" s="35"/>
    </row>
    <row r="102" spans="2:3" ht="15">
      <c r="B102" s="36">
        <v>7.6</v>
      </c>
      <c r="C102">
        <v>7.47</v>
      </c>
    </row>
    <row r="103" spans="2:3" ht="15">
      <c r="B103">
        <v>364</v>
      </c>
      <c r="C103" t="s">
        <v>64</v>
      </c>
    </row>
    <row r="104" ht="15">
      <c r="B104">
        <f>+B103</f>
        <v>364</v>
      </c>
    </row>
    <row r="105" ht="15">
      <c r="B105">
        <f>+B87</f>
        <v>36000</v>
      </c>
    </row>
    <row r="106" ht="15">
      <c r="B106">
        <v>28</v>
      </c>
    </row>
    <row r="107" ht="15">
      <c r="B107">
        <v>91</v>
      </c>
    </row>
    <row r="108" ht="15">
      <c r="B108">
        <f>+B88</f>
        <v>1</v>
      </c>
    </row>
    <row r="109" spans="2:3" ht="15">
      <c r="B109">
        <f>+B103</f>
        <v>364</v>
      </c>
      <c r="C109" t="s">
        <v>69</v>
      </c>
    </row>
    <row r="110" ht="15">
      <c r="B110">
        <f>+B90</f>
        <v>175</v>
      </c>
    </row>
    <row r="111" ht="15">
      <c r="B111">
        <f>+B91</f>
        <v>-1</v>
      </c>
    </row>
    <row r="112" ht="15.75" thickBot="1">
      <c r="B112">
        <f>+B92</f>
        <v>36000</v>
      </c>
    </row>
    <row r="113" spans="1:4" ht="15">
      <c r="A113" s="26" t="s">
        <v>41</v>
      </c>
      <c r="B113" s="27"/>
      <c r="C113" s="27"/>
      <c r="D113" s="28"/>
    </row>
    <row r="114" spans="1:4" ht="15">
      <c r="A114" s="29" t="s">
        <v>70</v>
      </c>
      <c r="B114" s="30">
        <f>((+B102*B103)/B105)+1</f>
        <v>1.0768444444444445</v>
      </c>
      <c r="C114" s="30"/>
      <c r="D114" s="31"/>
    </row>
    <row r="115" spans="1:4" ht="15">
      <c r="A115" s="29" t="s">
        <v>65</v>
      </c>
      <c r="B115" s="30">
        <f>+B106/B109</f>
        <v>0.07692307692307693</v>
      </c>
      <c r="C115" s="30"/>
      <c r="D115" s="31"/>
    </row>
    <row r="116" spans="1:4" ht="15">
      <c r="A116" s="29"/>
      <c r="B116" s="30">
        <f>POWER(+B114,B115)</f>
        <v>1.005711243752264</v>
      </c>
      <c r="C116" s="30"/>
      <c r="D116" s="31"/>
    </row>
    <row r="117" spans="1:4" ht="15">
      <c r="A117" s="29">
        <f>+B110</f>
        <v>175</v>
      </c>
      <c r="B117" s="30">
        <f>+B116-B108</f>
        <v>0.00571124375226395</v>
      </c>
      <c r="C117" s="30"/>
      <c r="D117" s="31"/>
    </row>
    <row r="118" spans="1:4" ht="15">
      <c r="A118" s="32" t="s">
        <v>66</v>
      </c>
      <c r="B118" s="30">
        <f>+B105/B106</f>
        <v>1285.7142857142858</v>
      </c>
      <c r="C118" s="30"/>
      <c r="D118" s="31"/>
    </row>
    <row r="119" spans="1:4" ht="15.75" thickBot="1">
      <c r="A119" s="33" t="s">
        <v>56</v>
      </c>
      <c r="B119" s="34">
        <f>+B117*B118</f>
        <v>7.343027681482222</v>
      </c>
      <c r="C119" s="34" t="s">
        <v>61</v>
      </c>
      <c r="D119" s="35"/>
    </row>
    <row r="129" ht="15.75" thickBot="1"/>
    <row r="130" spans="1:24" ht="15">
      <c r="A130" s="11"/>
      <c r="B130" s="12" t="s">
        <v>71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3"/>
    </row>
    <row r="131" spans="1:24" ht="1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7"/>
    </row>
    <row r="132" spans="1:24" ht="1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7"/>
    </row>
    <row r="133" spans="1:24" ht="15.75" thickBot="1">
      <c r="A133" s="14"/>
      <c r="B133" s="15"/>
      <c r="C133" s="38" t="s">
        <v>35</v>
      </c>
      <c r="D133" s="21"/>
      <c r="E133" s="21"/>
      <c r="F133" s="21"/>
      <c r="G133" s="15"/>
      <c r="H133" s="15"/>
      <c r="I133" s="15"/>
      <c r="J133" s="38" t="s">
        <v>36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7"/>
    </row>
    <row r="134" spans="1:24" ht="15">
      <c r="A134" s="14"/>
      <c r="B134" s="15"/>
      <c r="C134" s="11"/>
      <c r="D134" s="51" t="s">
        <v>0</v>
      </c>
      <c r="E134" s="15">
        <v>10</v>
      </c>
      <c r="F134" s="52"/>
      <c r="G134" s="12"/>
      <c r="H134" s="13"/>
      <c r="I134" s="15"/>
      <c r="J134" s="11"/>
      <c r="K134" s="12" t="s">
        <v>0</v>
      </c>
      <c r="L134" s="12">
        <v>10</v>
      </c>
      <c r="M134" s="12"/>
      <c r="N134" s="12"/>
      <c r="O134" s="13"/>
      <c r="P134" s="15"/>
      <c r="Q134" s="15"/>
      <c r="R134" s="15"/>
      <c r="S134" s="15"/>
      <c r="T134" s="15"/>
      <c r="U134" s="15"/>
      <c r="V134" s="15"/>
      <c r="W134" s="15"/>
      <c r="X134" s="17"/>
    </row>
    <row r="135" spans="1:24" ht="15">
      <c r="A135" s="14"/>
      <c r="B135" s="15"/>
      <c r="C135" s="14"/>
      <c r="D135" s="51" t="s">
        <v>1</v>
      </c>
      <c r="E135" s="16">
        <v>0.035</v>
      </c>
      <c r="F135" s="52">
        <f>+E135*1</f>
        <v>0.035</v>
      </c>
      <c r="G135" s="15"/>
      <c r="H135" s="17"/>
      <c r="I135" s="15"/>
      <c r="J135" s="14"/>
      <c r="K135" s="15" t="s">
        <v>1</v>
      </c>
      <c r="L135" s="16">
        <v>0.075</v>
      </c>
      <c r="M135" s="15">
        <f>+L135*1</f>
        <v>0.075</v>
      </c>
      <c r="N135" s="15"/>
      <c r="O135" s="17"/>
      <c r="P135" s="15"/>
      <c r="Q135" s="15"/>
      <c r="R135" s="15"/>
      <c r="S135" s="15"/>
      <c r="T135" s="15"/>
      <c r="U135" s="15"/>
      <c r="V135" s="15"/>
      <c r="W135" s="15"/>
      <c r="X135" s="17"/>
    </row>
    <row r="136" spans="1:24" ht="15">
      <c r="A136" s="14"/>
      <c r="B136" s="15"/>
      <c r="C136" s="14"/>
      <c r="D136" s="51" t="s">
        <v>2</v>
      </c>
      <c r="E136" s="15">
        <v>91</v>
      </c>
      <c r="F136" s="52" t="s">
        <v>3</v>
      </c>
      <c r="G136" s="15"/>
      <c r="H136" s="17"/>
      <c r="I136" s="15"/>
      <c r="J136" s="14"/>
      <c r="K136" s="15" t="s">
        <v>2</v>
      </c>
      <c r="L136" s="15">
        <v>91</v>
      </c>
      <c r="M136" s="15" t="s">
        <v>3</v>
      </c>
      <c r="N136" s="15"/>
      <c r="O136" s="17"/>
      <c r="P136" s="15"/>
      <c r="Q136" s="15"/>
      <c r="R136" s="15"/>
      <c r="S136" s="15"/>
      <c r="T136" s="15"/>
      <c r="U136" s="15"/>
      <c r="V136" s="15"/>
      <c r="W136" s="15"/>
      <c r="X136" s="17"/>
    </row>
    <row r="137" spans="1:24" ht="15">
      <c r="A137" s="14"/>
      <c r="B137" s="15"/>
      <c r="C137" s="14"/>
      <c r="D137" s="46" t="s">
        <v>4</v>
      </c>
      <c r="E137" s="44">
        <v>360</v>
      </c>
      <c r="F137" s="53"/>
      <c r="G137" s="15"/>
      <c r="H137" s="17"/>
      <c r="I137" s="15"/>
      <c r="J137" s="14"/>
      <c r="K137" s="15" t="s">
        <v>4</v>
      </c>
      <c r="L137" s="15">
        <v>360</v>
      </c>
      <c r="M137" s="15"/>
      <c r="N137" s="15"/>
      <c r="O137" s="17"/>
      <c r="P137" s="15"/>
      <c r="Q137" s="15"/>
      <c r="R137" s="15"/>
      <c r="S137" s="15"/>
      <c r="T137" s="15"/>
      <c r="U137" s="15"/>
      <c r="V137" s="15"/>
      <c r="W137" s="15"/>
      <c r="X137" s="17"/>
    </row>
    <row r="138" spans="1:24" ht="15">
      <c r="A138" s="14"/>
      <c r="B138" s="15"/>
      <c r="C138" s="14"/>
      <c r="D138" s="15"/>
      <c r="E138" s="15"/>
      <c r="F138" s="15"/>
      <c r="G138" s="15"/>
      <c r="H138" s="17"/>
      <c r="I138" s="15"/>
      <c r="J138" s="14"/>
      <c r="K138" s="15"/>
      <c r="L138" s="15"/>
      <c r="M138" s="15"/>
      <c r="N138" s="15"/>
      <c r="O138" s="17"/>
      <c r="P138" s="15"/>
      <c r="Q138" s="15"/>
      <c r="R138" s="15"/>
      <c r="S138" s="15"/>
      <c r="T138" s="15"/>
      <c r="U138" s="15"/>
      <c r="V138" s="15"/>
      <c r="W138" s="15"/>
      <c r="X138" s="17"/>
    </row>
    <row r="139" spans="1:24" ht="15">
      <c r="A139" s="14"/>
      <c r="B139" s="15"/>
      <c r="C139" s="14"/>
      <c r="D139" s="3" t="s">
        <v>7</v>
      </c>
      <c r="E139" s="4" t="s">
        <v>6</v>
      </c>
      <c r="F139" s="4"/>
      <c r="G139" s="5"/>
      <c r="H139" s="17"/>
      <c r="I139" s="15"/>
      <c r="J139" s="14"/>
      <c r="K139" s="3" t="s">
        <v>7</v>
      </c>
      <c r="L139" s="4" t="s">
        <v>6</v>
      </c>
      <c r="M139" s="4"/>
      <c r="N139" s="5"/>
      <c r="O139" s="17"/>
      <c r="P139" s="15"/>
      <c r="Q139" s="15"/>
      <c r="R139" s="15"/>
      <c r="S139" s="15"/>
      <c r="T139" s="15"/>
      <c r="U139" s="15"/>
      <c r="V139" s="15"/>
      <c r="W139" s="15"/>
      <c r="X139" s="17"/>
    </row>
    <row r="140" spans="1:24" ht="15.75" thickBot="1">
      <c r="A140" s="14"/>
      <c r="B140" s="15"/>
      <c r="C140" s="14"/>
      <c r="D140" s="15"/>
      <c r="E140" s="15"/>
      <c r="F140" s="15"/>
      <c r="G140" s="15"/>
      <c r="H140" s="17"/>
      <c r="I140" s="15"/>
      <c r="J140" s="14"/>
      <c r="K140" s="15"/>
      <c r="L140" s="15"/>
      <c r="M140" s="15"/>
      <c r="N140" s="15"/>
      <c r="O140" s="17"/>
      <c r="P140" s="15"/>
      <c r="Q140" s="15"/>
      <c r="R140" s="15"/>
      <c r="S140" s="15"/>
      <c r="T140" s="15"/>
      <c r="U140" s="15"/>
      <c r="V140" s="15"/>
      <c r="W140" s="15"/>
      <c r="X140" s="17"/>
    </row>
    <row r="141" spans="1:24" ht="15.75" thickBot="1">
      <c r="A141" s="14"/>
      <c r="B141" s="15"/>
      <c r="C141" s="14"/>
      <c r="D141" s="54" t="s">
        <v>7</v>
      </c>
      <c r="E141" s="41">
        <f>+E134*E135*(E136/E137)</f>
        <v>0.08847222222222223</v>
      </c>
      <c r="F141" s="15"/>
      <c r="G141" s="15"/>
      <c r="H141" s="17"/>
      <c r="I141" s="15"/>
      <c r="J141" s="14"/>
      <c r="K141" s="6" t="s">
        <v>7</v>
      </c>
      <c r="L141" s="7">
        <f>+L134*L135*(L136/L137)</f>
        <v>0.18958333333333333</v>
      </c>
      <c r="M141" s="15"/>
      <c r="N141" s="15"/>
      <c r="O141" s="17"/>
      <c r="P141" s="15"/>
      <c r="Q141" s="15"/>
      <c r="R141" s="15"/>
      <c r="S141" s="15"/>
      <c r="T141" s="15"/>
      <c r="U141" s="15"/>
      <c r="V141" s="15"/>
      <c r="W141" s="15"/>
      <c r="X141" s="17"/>
    </row>
    <row r="142" spans="1:24" ht="15.75" thickBot="1">
      <c r="A142" s="14"/>
      <c r="B142" s="15"/>
      <c r="C142" s="14"/>
      <c r="D142" s="54" t="s">
        <v>5</v>
      </c>
      <c r="E142" s="41" t="s">
        <v>8</v>
      </c>
      <c r="F142" s="42"/>
      <c r="G142" s="15"/>
      <c r="H142" s="17"/>
      <c r="I142" s="15"/>
      <c r="J142" s="14"/>
      <c r="K142" s="3" t="s">
        <v>5</v>
      </c>
      <c r="L142" s="4" t="s">
        <v>8</v>
      </c>
      <c r="M142" s="5"/>
      <c r="N142" s="15"/>
      <c r="O142" s="17"/>
      <c r="P142" s="15"/>
      <c r="Q142" s="15"/>
      <c r="R142" s="15"/>
      <c r="S142" s="15"/>
      <c r="T142" s="15"/>
      <c r="U142" s="15"/>
      <c r="V142" s="15"/>
      <c r="W142" s="15"/>
      <c r="X142" s="17"/>
    </row>
    <row r="143" spans="1:24" ht="15.75" thickBot="1">
      <c r="A143" s="14"/>
      <c r="B143" s="15"/>
      <c r="C143" s="14"/>
      <c r="D143" s="54" t="s">
        <v>5</v>
      </c>
      <c r="E143" s="41">
        <f>+E134-E141</f>
        <v>9.911527777777778</v>
      </c>
      <c r="F143" s="15"/>
      <c r="G143" s="15"/>
      <c r="H143" s="17"/>
      <c r="I143" s="15"/>
      <c r="J143" s="14"/>
      <c r="K143" s="8" t="s">
        <v>5</v>
      </c>
      <c r="L143" s="9">
        <f>+L134-L141</f>
        <v>9.810416666666667</v>
      </c>
      <c r="M143" s="15"/>
      <c r="N143" s="15"/>
      <c r="O143" s="17"/>
      <c r="P143" s="15"/>
      <c r="Q143" s="15"/>
      <c r="R143" s="15"/>
      <c r="S143" s="15"/>
      <c r="T143" s="15"/>
      <c r="U143" s="15"/>
      <c r="V143" s="15"/>
      <c r="W143" s="15"/>
      <c r="X143" s="17"/>
    </row>
    <row r="144" spans="1:24" ht="15">
      <c r="A144" s="14"/>
      <c r="B144" s="15"/>
      <c r="C144" s="14"/>
      <c r="D144" s="15"/>
      <c r="E144" s="15"/>
      <c r="F144" s="15"/>
      <c r="G144" s="15"/>
      <c r="H144" s="17"/>
      <c r="I144" s="15"/>
      <c r="J144" s="14"/>
      <c r="K144" s="15"/>
      <c r="L144" s="15"/>
      <c r="M144" s="15"/>
      <c r="N144" s="15"/>
      <c r="O144" s="17"/>
      <c r="P144" s="15"/>
      <c r="Q144" s="15"/>
      <c r="R144" s="15"/>
      <c r="S144" s="15"/>
      <c r="T144" s="15"/>
      <c r="U144" s="15"/>
      <c r="V144" s="15"/>
      <c r="W144" s="15"/>
      <c r="X144" s="17"/>
    </row>
    <row r="145" spans="1:24" ht="15">
      <c r="A145" s="14"/>
      <c r="B145" s="15"/>
      <c r="C145" s="14"/>
      <c r="D145" s="15" t="s">
        <v>9</v>
      </c>
      <c r="E145" s="15"/>
      <c r="F145" s="15"/>
      <c r="G145" s="15"/>
      <c r="H145" s="17"/>
      <c r="I145" s="15"/>
      <c r="J145" s="14"/>
      <c r="K145" s="15" t="s">
        <v>9</v>
      </c>
      <c r="L145" s="15"/>
      <c r="M145" s="15"/>
      <c r="N145" s="15"/>
      <c r="O145" s="17"/>
      <c r="P145" s="15"/>
      <c r="Q145" s="15"/>
      <c r="R145" s="15"/>
      <c r="S145" s="15"/>
      <c r="T145" s="15"/>
      <c r="U145" s="15"/>
      <c r="V145" s="15"/>
      <c r="W145" s="15"/>
      <c r="X145" s="17"/>
    </row>
    <row r="146" spans="1:24" ht="15">
      <c r="A146" s="14"/>
      <c r="B146" s="15"/>
      <c r="C146" s="14"/>
      <c r="D146" s="15" t="s">
        <v>10</v>
      </c>
      <c r="E146" s="15"/>
      <c r="F146" s="15"/>
      <c r="G146" s="15"/>
      <c r="H146" s="17"/>
      <c r="I146" s="15"/>
      <c r="J146" s="14"/>
      <c r="K146" s="15" t="s">
        <v>10</v>
      </c>
      <c r="L146" s="15"/>
      <c r="M146" s="15"/>
      <c r="N146" s="15"/>
      <c r="O146" s="17"/>
      <c r="P146" s="15"/>
      <c r="Q146" s="15"/>
      <c r="R146" s="15"/>
      <c r="S146" s="15"/>
      <c r="T146" s="15"/>
      <c r="U146" s="15"/>
      <c r="V146" s="15"/>
      <c r="W146" s="15"/>
      <c r="X146" s="17"/>
    </row>
    <row r="147" spans="1:24" ht="15">
      <c r="A147" s="14"/>
      <c r="B147" s="15"/>
      <c r="C147" s="14"/>
      <c r="D147" s="15" t="s">
        <v>11</v>
      </c>
      <c r="E147" s="15"/>
      <c r="F147" s="15"/>
      <c r="G147" s="15"/>
      <c r="H147" s="17"/>
      <c r="I147" s="15"/>
      <c r="J147" s="14"/>
      <c r="K147" s="15" t="s">
        <v>11</v>
      </c>
      <c r="L147" s="15" t="s">
        <v>12</v>
      </c>
      <c r="M147" s="15"/>
      <c r="N147" s="15"/>
      <c r="O147" s="17"/>
      <c r="P147" s="15"/>
      <c r="Q147" s="15"/>
      <c r="R147" s="15"/>
      <c r="S147" s="15"/>
      <c r="T147" s="15"/>
      <c r="U147" s="15"/>
      <c r="V147" s="15"/>
      <c r="W147" s="15"/>
      <c r="X147" s="17"/>
    </row>
    <row r="148" spans="1:24" ht="15.75" thickBot="1">
      <c r="A148" s="14"/>
      <c r="B148" s="15"/>
      <c r="C148" s="14"/>
      <c r="D148" s="15"/>
      <c r="E148" s="15" t="s">
        <v>12</v>
      </c>
      <c r="F148" s="15"/>
      <c r="G148" s="15"/>
      <c r="H148" s="17"/>
      <c r="I148" s="15"/>
      <c r="J148" s="14"/>
      <c r="K148" s="15"/>
      <c r="L148" s="15"/>
      <c r="M148" s="15"/>
      <c r="N148" s="15"/>
      <c r="O148" s="17"/>
      <c r="P148" s="15"/>
      <c r="Q148" s="15"/>
      <c r="R148" s="15"/>
      <c r="S148" s="15"/>
      <c r="T148" s="15"/>
      <c r="U148" s="15"/>
      <c r="V148" s="15"/>
      <c r="W148" s="15"/>
      <c r="X148" s="17"/>
    </row>
    <row r="149" spans="1:24" ht="15.75" thickBot="1">
      <c r="A149" s="14"/>
      <c r="B149" s="15"/>
      <c r="C149" s="14"/>
      <c r="D149" s="18" t="s">
        <v>16</v>
      </c>
      <c r="E149" s="41">
        <f>+(E141/E143)*100</f>
        <v>0.8926194246318121</v>
      </c>
      <c r="F149" s="15" t="s">
        <v>14</v>
      </c>
      <c r="G149" s="15">
        <f>+E136</f>
        <v>91</v>
      </c>
      <c r="H149" s="17" t="s">
        <v>3</v>
      </c>
      <c r="I149" s="15"/>
      <c r="J149" s="14"/>
      <c r="K149" s="18" t="s">
        <v>16</v>
      </c>
      <c r="L149" s="15">
        <f>+(L141/L143)*100</f>
        <v>1.9324697387980463</v>
      </c>
      <c r="M149" s="15" t="s">
        <v>14</v>
      </c>
      <c r="N149" s="15">
        <f>+L136</f>
        <v>91</v>
      </c>
      <c r="O149" s="17" t="s">
        <v>3</v>
      </c>
      <c r="P149" s="15"/>
      <c r="Q149" s="15"/>
      <c r="R149" s="15"/>
      <c r="S149" s="15"/>
      <c r="T149" s="15"/>
      <c r="U149" s="15"/>
      <c r="V149" s="15"/>
      <c r="W149" s="15"/>
      <c r="X149" s="17"/>
    </row>
    <row r="150" spans="1:24" ht="15">
      <c r="A150" s="14"/>
      <c r="B150" s="15"/>
      <c r="C150" s="14"/>
      <c r="D150" s="1" t="s">
        <v>15</v>
      </c>
      <c r="E150" s="44" t="s">
        <v>18</v>
      </c>
      <c r="F150" s="2"/>
      <c r="G150" s="2"/>
      <c r="H150" s="19"/>
      <c r="I150" s="15"/>
      <c r="J150" s="14"/>
      <c r="K150" s="1" t="s">
        <v>15</v>
      </c>
      <c r="L150" s="2" t="s">
        <v>18</v>
      </c>
      <c r="M150" s="2"/>
      <c r="N150" s="2"/>
      <c r="O150" s="19"/>
      <c r="P150" s="15"/>
      <c r="Q150" s="15"/>
      <c r="R150" s="15"/>
      <c r="S150" s="15"/>
      <c r="T150" s="15"/>
      <c r="U150" s="15"/>
      <c r="V150" s="15"/>
      <c r="W150" s="15"/>
      <c r="X150" s="17"/>
    </row>
    <row r="151" spans="1:24" ht="15.75" thickBot="1">
      <c r="A151" s="14"/>
      <c r="B151" s="15"/>
      <c r="C151" s="14"/>
      <c r="D151" s="15"/>
      <c r="E151" s="15"/>
      <c r="F151" s="15"/>
      <c r="G151" s="15"/>
      <c r="H151" s="17"/>
      <c r="I151" s="15"/>
      <c r="J151" s="14"/>
      <c r="K151" s="15"/>
      <c r="L151" s="15"/>
      <c r="M151" s="15"/>
      <c r="N151" s="15"/>
      <c r="O151" s="17"/>
      <c r="P151" s="15"/>
      <c r="Q151" s="15"/>
      <c r="R151" s="15"/>
      <c r="S151" s="15"/>
      <c r="T151" s="15"/>
      <c r="U151" s="15"/>
      <c r="V151" s="15"/>
      <c r="W151" s="15"/>
      <c r="X151" s="17"/>
    </row>
    <row r="152" spans="1:24" ht="15.75" thickBot="1">
      <c r="A152" s="14"/>
      <c r="B152" s="15"/>
      <c r="C152" s="14"/>
      <c r="D152" s="15" t="s">
        <v>17</v>
      </c>
      <c r="E152" s="41">
        <f>(+E149)*(E137/E136)</f>
        <v>3.531241679862114</v>
      </c>
      <c r="F152" s="15" t="s">
        <v>13</v>
      </c>
      <c r="G152" s="15"/>
      <c r="H152" s="17"/>
      <c r="I152" s="15"/>
      <c r="J152" s="14"/>
      <c r="K152" s="15" t="s">
        <v>17</v>
      </c>
      <c r="L152" s="10">
        <f>(+L149)*(L137/L136)</f>
        <v>7.644935230409854</v>
      </c>
      <c r="M152" s="15" t="s">
        <v>13</v>
      </c>
      <c r="N152" s="15"/>
      <c r="O152" s="17"/>
      <c r="P152" s="15"/>
      <c r="Q152" s="15"/>
      <c r="R152" s="15"/>
      <c r="S152" s="15"/>
      <c r="T152" s="15"/>
      <c r="U152" s="15"/>
      <c r="V152" s="15"/>
      <c r="W152" s="15"/>
      <c r="X152" s="17"/>
    </row>
    <row r="153" spans="1:24" ht="15.75" thickBot="1">
      <c r="A153" s="14"/>
      <c r="B153" s="15"/>
      <c r="C153" s="20"/>
      <c r="D153" s="21"/>
      <c r="E153" s="21"/>
      <c r="F153" s="21"/>
      <c r="G153" s="21"/>
      <c r="H153" s="22"/>
      <c r="I153" s="15"/>
      <c r="J153" s="20"/>
      <c r="K153" s="21"/>
      <c r="L153" s="21"/>
      <c r="M153" s="21"/>
      <c r="N153" s="21"/>
      <c r="O153" s="22"/>
      <c r="P153" s="15"/>
      <c r="Q153" s="15"/>
      <c r="R153" s="15"/>
      <c r="S153" s="15"/>
      <c r="T153" s="15"/>
      <c r="U153" s="15"/>
      <c r="V153" s="15"/>
      <c r="W153" s="15"/>
      <c r="X153" s="17"/>
    </row>
    <row r="154" spans="1:24" ht="15.75" thickBot="1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7"/>
    </row>
    <row r="155" spans="1:24" ht="15">
      <c r="A155" s="14"/>
      <c r="B155" s="15"/>
      <c r="C155" s="11"/>
      <c r="D155" s="12"/>
      <c r="E155" s="12"/>
      <c r="F155" s="12"/>
      <c r="G155" s="12"/>
      <c r="H155" s="13"/>
      <c r="I155" s="15"/>
      <c r="J155" s="11"/>
      <c r="K155" s="12"/>
      <c r="L155" s="12"/>
      <c r="M155" s="12"/>
      <c r="N155" s="12"/>
      <c r="O155" s="13"/>
      <c r="P155" s="15"/>
      <c r="Q155" s="15"/>
      <c r="R155" s="15"/>
      <c r="S155" s="15"/>
      <c r="T155" s="15"/>
      <c r="U155" s="15"/>
      <c r="V155" s="15"/>
      <c r="W155" s="15"/>
      <c r="X155" s="17"/>
    </row>
    <row r="156" spans="1:24" ht="15">
      <c r="A156" s="14"/>
      <c r="B156" s="15"/>
      <c r="C156" s="14"/>
      <c r="D156" s="15" t="s">
        <v>19</v>
      </c>
      <c r="E156" s="15"/>
      <c r="F156" s="15"/>
      <c r="G156" s="15"/>
      <c r="H156" s="17"/>
      <c r="I156" s="15"/>
      <c r="J156" s="14"/>
      <c r="K156" s="15" t="s">
        <v>19</v>
      </c>
      <c r="L156" s="15"/>
      <c r="M156" s="15"/>
      <c r="N156" s="15"/>
      <c r="O156" s="17"/>
      <c r="P156" s="15"/>
      <c r="Q156" s="15"/>
      <c r="R156" s="15"/>
      <c r="S156" s="15"/>
      <c r="T156" s="15"/>
      <c r="U156" s="15"/>
      <c r="V156" s="15"/>
      <c r="W156" s="15"/>
      <c r="X156" s="17"/>
    </row>
    <row r="157" spans="1:24" ht="15">
      <c r="A157" s="14"/>
      <c r="B157" s="15"/>
      <c r="C157" s="14"/>
      <c r="D157" s="15" t="s">
        <v>20</v>
      </c>
      <c r="E157" s="15">
        <v>20</v>
      </c>
      <c r="F157" s="15" t="s">
        <v>21</v>
      </c>
      <c r="G157" s="15"/>
      <c r="H157" s="17"/>
      <c r="I157" s="15"/>
      <c r="J157" s="14"/>
      <c r="K157" s="15" t="s">
        <v>20</v>
      </c>
      <c r="L157" s="15">
        <v>40</v>
      </c>
      <c r="M157" s="15" t="s">
        <v>21</v>
      </c>
      <c r="N157" s="15"/>
      <c r="O157" s="17"/>
      <c r="P157" s="15"/>
      <c r="Q157" s="15"/>
      <c r="R157" s="15"/>
      <c r="S157" s="15"/>
      <c r="T157" s="15"/>
      <c r="U157" s="15"/>
      <c r="V157" s="15"/>
      <c r="W157" s="15"/>
      <c r="X157" s="17"/>
    </row>
    <row r="158" spans="1:24" ht="15">
      <c r="A158" s="14"/>
      <c r="B158" s="15"/>
      <c r="C158" s="14"/>
      <c r="D158" s="15" t="s">
        <v>22</v>
      </c>
      <c r="E158" s="23">
        <v>0.04</v>
      </c>
      <c r="F158" s="15" t="s">
        <v>23</v>
      </c>
      <c r="G158" s="15"/>
      <c r="H158" s="17"/>
      <c r="I158" s="15"/>
      <c r="J158" s="14"/>
      <c r="K158" s="15" t="s">
        <v>34</v>
      </c>
      <c r="L158" s="23">
        <v>0.07</v>
      </c>
      <c r="M158" s="15" t="s">
        <v>23</v>
      </c>
      <c r="N158" s="15"/>
      <c r="O158" s="17"/>
      <c r="P158" s="15"/>
      <c r="Q158" s="15"/>
      <c r="R158" s="15"/>
      <c r="S158" s="15"/>
      <c r="T158" s="15"/>
      <c r="U158" s="15"/>
      <c r="V158" s="15"/>
      <c r="W158" s="15"/>
      <c r="X158" s="17"/>
    </row>
    <row r="159" spans="1:24" ht="15">
      <c r="A159" s="14"/>
      <c r="B159" s="15"/>
      <c r="C159" s="14"/>
      <c r="D159" s="15" t="s">
        <v>24</v>
      </c>
      <c r="E159" s="15"/>
      <c r="F159" s="15"/>
      <c r="G159" s="15"/>
      <c r="H159" s="17"/>
      <c r="I159" s="15"/>
      <c r="J159" s="14"/>
      <c r="K159" s="15" t="s">
        <v>24</v>
      </c>
      <c r="L159" s="15"/>
      <c r="M159" s="15"/>
      <c r="N159" s="15"/>
      <c r="O159" s="17"/>
      <c r="P159" s="15"/>
      <c r="Q159" s="15"/>
      <c r="R159" s="15"/>
      <c r="S159" s="15"/>
      <c r="T159" s="15"/>
      <c r="U159" s="15"/>
      <c r="V159" s="15"/>
      <c r="W159" s="15"/>
      <c r="X159" s="17"/>
    </row>
    <row r="160" spans="1:24" ht="15">
      <c r="A160" s="14"/>
      <c r="B160" s="15"/>
      <c r="C160" s="14"/>
      <c r="D160" s="15"/>
      <c r="E160" s="15"/>
      <c r="F160" s="15"/>
      <c r="G160" s="15"/>
      <c r="H160" s="17"/>
      <c r="I160" s="15"/>
      <c r="J160" s="14"/>
      <c r="K160" s="15"/>
      <c r="L160" s="15"/>
      <c r="M160" s="15"/>
      <c r="N160" s="15"/>
      <c r="O160" s="17"/>
      <c r="P160" s="15"/>
      <c r="Q160" s="15"/>
      <c r="R160" s="15"/>
      <c r="S160" s="15"/>
      <c r="T160" s="15"/>
      <c r="U160" s="15"/>
      <c r="V160" s="15"/>
      <c r="W160" s="15"/>
      <c r="X160" s="17"/>
    </row>
    <row r="161" spans="1:24" ht="15">
      <c r="A161" s="14"/>
      <c r="B161" s="15"/>
      <c r="C161" s="14"/>
      <c r="D161" s="15"/>
      <c r="E161" s="15"/>
      <c r="F161" s="15"/>
      <c r="G161" s="15"/>
      <c r="H161" s="17"/>
      <c r="I161" s="15"/>
      <c r="J161" s="14"/>
      <c r="K161" s="15"/>
      <c r="L161" s="15"/>
      <c r="M161" s="15"/>
      <c r="N161" s="15"/>
      <c r="O161" s="17"/>
      <c r="P161" s="15"/>
      <c r="Q161" s="15"/>
      <c r="R161" s="15"/>
      <c r="S161" s="15"/>
      <c r="T161" s="15"/>
      <c r="U161" s="15"/>
      <c r="V161" s="15"/>
      <c r="W161" s="15"/>
      <c r="X161" s="17"/>
    </row>
    <row r="162" spans="1:24" ht="15">
      <c r="A162" s="14"/>
      <c r="B162" s="15"/>
      <c r="C162" s="14"/>
      <c r="D162" s="3" t="s">
        <v>7</v>
      </c>
      <c r="E162" s="4" t="s">
        <v>6</v>
      </c>
      <c r="F162" s="4"/>
      <c r="G162" s="5"/>
      <c r="H162" s="17"/>
      <c r="I162" s="15"/>
      <c r="J162" s="14"/>
      <c r="K162" s="3" t="s">
        <v>7</v>
      </c>
      <c r="L162" s="4" t="s">
        <v>6</v>
      </c>
      <c r="M162" s="4"/>
      <c r="N162" s="5"/>
      <c r="O162" s="17"/>
      <c r="P162" s="15"/>
      <c r="Q162" s="15"/>
      <c r="R162" s="15"/>
      <c r="S162" s="15"/>
      <c r="T162" s="15"/>
      <c r="U162" s="15"/>
      <c r="V162" s="15"/>
      <c r="W162" s="15"/>
      <c r="X162" s="17"/>
    </row>
    <row r="163" spans="1:24" ht="15">
      <c r="A163" s="14"/>
      <c r="B163" s="15"/>
      <c r="C163" s="14"/>
      <c r="D163" s="15"/>
      <c r="E163" s="15"/>
      <c r="F163" s="15"/>
      <c r="G163" s="15"/>
      <c r="H163" s="17"/>
      <c r="I163" s="15"/>
      <c r="J163" s="14"/>
      <c r="K163" s="15"/>
      <c r="L163" s="15"/>
      <c r="M163" s="15"/>
      <c r="N163" s="15"/>
      <c r="O163" s="17"/>
      <c r="P163" s="15"/>
      <c r="Q163" s="15"/>
      <c r="R163" s="15"/>
      <c r="S163" s="15"/>
      <c r="T163" s="15"/>
      <c r="U163" s="15"/>
      <c r="V163" s="15"/>
      <c r="W163" s="15"/>
      <c r="X163" s="17"/>
    </row>
    <row r="164" spans="1:24" ht="15">
      <c r="A164" s="14"/>
      <c r="B164" s="15"/>
      <c r="C164" s="14"/>
      <c r="D164" s="15"/>
      <c r="E164" s="15">
        <f>+E134*E158*((E136-E157)/E137)</f>
        <v>0.0788888888888889</v>
      </c>
      <c r="F164" s="15"/>
      <c r="G164" s="15"/>
      <c r="H164" s="17"/>
      <c r="I164" s="15"/>
      <c r="J164" s="14"/>
      <c r="K164" s="15"/>
      <c r="L164" s="15">
        <f>+L134*L158*((L136-L157)/L137)</f>
        <v>0.09916666666666667</v>
      </c>
      <c r="M164" s="15"/>
      <c r="N164" s="15"/>
      <c r="O164" s="17"/>
      <c r="P164" s="15"/>
      <c r="Q164" s="15"/>
      <c r="R164" s="15"/>
      <c r="S164" s="15"/>
      <c r="T164" s="15"/>
      <c r="U164" s="15"/>
      <c r="V164" s="15"/>
      <c r="W164" s="15"/>
      <c r="X164" s="17"/>
    </row>
    <row r="165" spans="1:24" ht="15">
      <c r="A165" s="14"/>
      <c r="B165" s="15"/>
      <c r="C165" s="14"/>
      <c r="D165" s="3" t="s">
        <v>25</v>
      </c>
      <c r="E165" s="5">
        <f>+E134-E164</f>
        <v>9.921111111111111</v>
      </c>
      <c r="F165" s="15"/>
      <c r="G165" s="15"/>
      <c r="H165" s="17"/>
      <c r="I165" s="15"/>
      <c r="J165" s="14"/>
      <c r="K165" s="3" t="s">
        <v>25</v>
      </c>
      <c r="L165" s="5">
        <f>+L134-L164</f>
        <v>9.900833333333333</v>
      </c>
      <c r="M165" s="15"/>
      <c r="N165" s="15"/>
      <c r="O165" s="17"/>
      <c r="P165" s="15"/>
      <c r="Q165" s="15"/>
      <c r="R165" s="15"/>
      <c r="S165" s="15"/>
      <c r="T165" s="15"/>
      <c r="U165" s="15"/>
      <c r="V165" s="15"/>
      <c r="W165" s="15"/>
      <c r="X165" s="17"/>
    </row>
    <row r="166" spans="1:24" ht="15">
      <c r="A166" s="14"/>
      <c r="B166" s="15"/>
      <c r="C166" s="14"/>
      <c r="D166" s="15"/>
      <c r="E166" s="15"/>
      <c r="F166" s="15"/>
      <c r="G166" s="15"/>
      <c r="H166" s="17"/>
      <c r="I166" s="15"/>
      <c r="J166" s="14"/>
      <c r="K166" s="15"/>
      <c r="L166" s="15"/>
      <c r="M166" s="15"/>
      <c r="N166" s="15"/>
      <c r="O166" s="17"/>
      <c r="P166" s="15"/>
      <c r="Q166" s="15"/>
      <c r="R166" s="15"/>
      <c r="S166" s="15"/>
      <c r="T166" s="15"/>
      <c r="U166" s="15"/>
      <c r="V166" s="15"/>
      <c r="W166" s="15"/>
      <c r="X166" s="17"/>
    </row>
    <row r="167" spans="1:24" ht="15">
      <c r="A167" s="14"/>
      <c r="B167" s="15"/>
      <c r="C167" s="14"/>
      <c r="D167" s="15" t="s">
        <v>26</v>
      </c>
      <c r="E167" s="15"/>
      <c r="F167" s="15"/>
      <c r="G167" s="15"/>
      <c r="H167" s="17"/>
      <c r="I167" s="15"/>
      <c r="J167" s="14"/>
      <c r="K167" s="15" t="s">
        <v>26</v>
      </c>
      <c r="L167" s="15"/>
      <c r="M167" s="15"/>
      <c r="N167" s="15"/>
      <c r="O167" s="17"/>
      <c r="P167" s="15"/>
      <c r="Q167" s="15"/>
      <c r="R167" s="15"/>
      <c r="S167" s="15"/>
      <c r="T167" s="15"/>
      <c r="U167" s="15"/>
      <c r="V167" s="15"/>
      <c r="W167" s="15"/>
      <c r="X167" s="17"/>
    </row>
    <row r="168" spans="1:24" ht="15">
      <c r="A168" s="14"/>
      <c r="B168" s="15"/>
      <c r="C168" s="14"/>
      <c r="D168" s="15" t="s">
        <v>28</v>
      </c>
      <c r="E168" s="15"/>
      <c r="F168" s="15"/>
      <c r="G168" s="15"/>
      <c r="H168" s="17"/>
      <c r="I168" s="15"/>
      <c r="J168" s="14"/>
      <c r="K168" s="15" t="s">
        <v>28</v>
      </c>
      <c r="L168" s="15"/>
      <c r="M168" s="15"/>
      <c r="N168" s="15"/>
      <c r="O168" s="17"/>
      <c r="P168" s="15"/>
      <c r="Q168" s="15"/>
      <c r="R168" s="15"/>
      <c r="S168" s="15"/>
      <c r="T168" s="15"/>
      <c r="U168" s="15"/>
      <c r="V168" s="15"/>
      <c r="W168" s="15"/>
      <c r="X168" s="17"/>
    </row>
    <row r="169" spans="1:24" ht="15">
      <c r="A169" s="14"/>
      <c r="B169" s="15"/>
      <c r="C169" s="14"/>
      <c r="D169" s="15" t="s">
        <v>27</v>
      </c>
      <c r="E169" s="15">
        <f>+(E165-E143)/E143*100</f>
        <v>0.09668876028194048</v>
      </c>
      <c r="F169" s="15" t="s">
        <v>30</v>
      </c>
      <c r="G169" s="15"/>
      <c r="H169" s="17">
        <f>+E157</f>
        <v>20</v>
      </c>
      <c r="I169" s="15"/>
      <c r="J169" s="14"/>
      <c r="K169" s="15" t="s">
        <v>27</v>
      </c>
      <c r="L169" s="15">
        <f>+(L165-L143)/L143*100</f>
        <v>0.9216394138882937</v>
      </c>
      <c r="M169" s="15" t="s">
        <v>30</v>
      </c>
      <c r="N169" s="15"/>
      <c r="O169" s="17">
        <f>+L157</f>
        <v>40</v>
      </c>
      <c r="P169" s="15"/>
      <c r="Q169" s="15"/>
      <c r="R169" s="15"/>
      <c r="S169" s="15"/>
      <c r="T169" s="15"/>
      <c r="U169" s="15"/>
      <c r="V169" s="15"/>
      <c r="W169" s="15"/>
      <c r="X169" s="17"/>
    </row>
    <row r="170" spans="1:24" ht="15">
      <c r="A170" s="14"/>
      <c r="B170" s="15"/>
      <c r="C170" s="14"/>
      <c r="D170" s="15" t="s">
        <v>29</v>
      </c>
      <c r="E170" s="10">
        <f>+(E169*(E137/E157))</f>
        <v>1.7403976850749288</v>
      </c>
      <c r="F170" s="15" t="s">
        <v>31</v>
      </c>
      <c r="G170" s="15"/>
      <c r="H170" s="17"/>
      <c r="I170" s="15"/>
      <c r="J170" s="14"/>
      <c r="K170" s="15" t="s">
        <v>29</v>
      </c>
      <c r="L170" s="10">
        <f>+(L169*(L137/L157))</f>
        <v>8.294754724994643</v>
      </c>
      <c r="M170" s="15" t="s">
        <v>31</v>
      </c>
      <c r="N170" s="15"/>
      <c r="O170" s="17"/>
      <c r="P170" s="15"/>
      <c r="Q170" s="15"/>
      <c r="R170" s="15"/>
      <c r="S170" s="15"/>
      <c r="T170" s="15"/>
      <c r="U170" s="15"/>
      <c r="V170" s="15"/>
      <c r="W170" s="15"/>
      <c r="X170" s="17"/>
    </row>
    <row r="171" spans="1:24" ht="15.75" thickBot="1">
      <c r="A171" s="14"/>
      <c r="B171" s="15"/>
      <c r="C171" s="14"/>
      <c r="D171" s="15"/>
      <c r="E171" s="15"/>
      <c r="F171" s="15"/>
      <c r="G171" s="15"/>
      <c r="H171" s="17"/>
      <c r="I171" s="15"/>
      <c r="J171" s="14"/>
      <c r="K171" s="15"/>
      <c r="L171" s="15"/>
      <c r="M171" s="15"/>
      <c r="N171" s="15"/>
      <c r="O171" s="17"/>
      <c r="P171" s="15"/>
      <c r="Q171" s="15"/>
      <c r="R171" s="15"/>
      <c r="S171" s="15"/>
      <c r="T171" s="15"/>
      <c r="U171" s="15"/>
      <c r="V171" s="15"/>
      <c r="W171" s="15"/>
      <c r="X171" s="17"/>
    </row>
    <row r="172" spans="1:24" ht="15.75" thickBot="1">
      <c r="A172" s="14"/>
      <c r="B172" s="15"/>
      <c r="C172" s="14"/>
      <c r="D172" s="15" t="s">
        <v>32</v>
      </c>
      <c r="E172" s="55">
        <f>+E152</f>
        <v>3.531241679862114</v>
      </c>
      <c r="F172" s="15" t="s">
        <v>13</v>
      </c>
      <c r="G172" s="15"/>
      <c r="H172" s="17"/>
      <c r="I172" s="15"/>
      <c r="J172" s="14"/>
      <c r="K172" s="15" t="s">
        <v>32</v>
      </c>
      <c r="L172" s="15">
        <f>+L152</f>
        <v>7.644935230409854</v>
      </c>
      <c r="M172" s="15" t="s">
        <v>13</v>
      </c>
      <c r="N172" s="15"/>
      <c r="O172" s="17"/>
      <c r="P172" s="15"/>
      <c r="Q172" s="15"/>
      <c r="R172" s="15"/>
      <c r="S172" s="15"/>
      <c r="T172" s="15"/>
      <c r="U172" s="15"/>
      <c r="V172" s="15"/>
      <c r="W172" s="15"/>
      <c r="X172" s="17"/>
    </row>
    <row r="173" spans="1:24" ht="15.75" thickBot="1">
      <c r="A173" s="14"/>
      <c r="B173" s="15"/>
      <c r="C173" s="14"/>
      <c r="D173" s="15" t="s">
        <v>33</v>
      </c>
      <c r="E173" s="41">
        <f>+E170</f>
        <v>1.7403976850749288</v>
      </c>
      <c r="F173" s="15" t="s">
        <v>13</v>
      </c>
      <c r="G173" s="15"/>
      <c r="H173" s="17"/>
      <c r="I173" s="15"/>
      <c r="J173" s="14"/>
      <c r="K173" s="15" t="s">
        <v>33</v>
      </c>
      <c r="L173" s="15">
        <f>+L170</f>
        <v>8.294754724994643</v>
      </c>
      <c r="M173" s="15" t="s">
        <v>13</v>
      </c>
      <c r="N173" s="15"/>
      <c r="O173" s="17"/>
      <c r="P173" s="15"/>
      <c r="Q173" s="15"/>
      <c r="R173" s="15"/>
      <c r="S173" s="15"/>
      <c r="T173" s="15"/>
      <c r="U173" s="15"/>
      <c r="V173" s="15"/>
      <c r="W173" s="15"/>
      <c r="X173" s="17"/>
    </row>
    <row r="174" spans="1:24" ht="15.75" thickBot="1">
      <c r="A174" s="14"/>
      <c r="B174" s="15"/>
      <c r="C174" s="14"/>
      <c r="D174" s="15" t="s">
        <v>74</v>
      </c>
      <c r="E174" s="41">
        <f>+E172-E173</f>
        <v>1.790843994787185</v>
      </c>
      <c r="F174" s="15" t="s">
        <v>13</v>
      </c>
      <c r="G174" s="15"/>
      <c r="H174" s="17"/>
      <c r="I174" s="15"/>
      <c r="J174" s="14"/>
      <c r="K174" s="15" t="s">
        <v>37</v>
      </c>
      <c r="L174" s="24">
        <f>+L173-L172</f>
        <v>0.649819494584789</v>
      </c>
      <c r="M174" s="15" t="s">
        <v>13</v>
      </c>
      <c r="N174" s="15"/>
      <c r="O174" s="17"/>
      <c r="P174" s="15"/>
      <c r="Q174" s="15"/>
      <c r="R174" s="15"/>
      <c r="S174" s="15"/>
      <c r="T174" s="15"/>
      <c r="U174" s="15"/>
      <c r="V174" s="15"/>
      <c r="W174" s="15"/>
      <c r="X174" s="17"/>
    </row>
    <row r="175" spans="1:24" ht="15.75" thickBot="1">
      <c r="A175" s="14"/>
      <c r="B175" s="15"/>
      <c r="C175" s="50" t="s">
        <v>75</v>
      </c>
      <c r="D175" s="21" t="s">
        <v>38</v>
      </c>
      <c r="E175" s="21"/>
      <c r="F175" s="21"/>
      <c r="G175" s="21"/>
      <c r="H175" s="22"/>
      <c r="I175" s="15"/>
      <c r="J175" s="20"/>
      <c r="K175" s="21" t="s">
        <v>39</v>
      </c>
      <c r="L175" s="21"/>
      <c r="M175" s="21"/>
      <c r="N175" s="21"/>
      <c r="O175" s="22"/>
      <c r="P175" s="15"/>
      <c r="Q175" s="15"/>
      <c r="R175" s="15"/>
      <c r="S175" s="15"/>
      <c r="T175" s="15"/>
      <c r="U175" s="15"/>
      <c r="V175" s="15"/>
      <c r="W175" s="15"/>
      <c r="X175" s="17"/>
    </row>
    <row r="176" spans="1:24" ht="1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7"/>
    </row>
    <row r="177" spans="1:24" ht="1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7"/>
    </row>
    <row r="178" spans="1:24" ht="18.75">
      <c r="A178" s="14"/>
      <c r="B178" s="15"/>
      <c r="C178" s="39" t="s">
        <v>40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7"/>
    </row>
    <row r="179" spans="1:24" ht="1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7"/>
    </row>
    <row r="180" spans="1:24" ht="15.75" thickBot="1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7"/>
    </row>
    <row r="181" spans="1:24" ht="15">
      <c r="A181" s="14"/>
      <c r="B181" s="15"/>
      <c r="C181" s="26" t="s">
        <v>41</v>
      </c>
      <c r="D181" s="27"/>
      <c r="E181" s="27"/>
      <c r="F181" s="27"/>
      <c r="G181" s="27"/>
      <c r="H181" s="28"/>
      <c r="I181" s="15"/>
      <c r="J181" s="26" t="s">
        <v>41</v>
      </c>
      <c r="K181" s="27"/>
      <c r="L181" s="27"/>
      <c r="M181" s="27"/>
      <c r="N181" s="27"/>
      <c r="O181" s="28"/>
      <c r="P181" s="15"/>
      <c r="Q181" s="15"/>
      <c r="R181" s="15"/>
      <c r="S181" s="15"/>
      <c r="T181" s="15"/>
      <c r="U181" s="15"/>
      <c r="V181" s="15"/>
      <c r="W181" s="15"/>
      <c r="X181" s="17"/>
    </row>
    <row r="182" spans="1:24" ht="15">
      <c r="A182" s="14"/>
      <c r="B182" s="15"/>
      <c r="C182" s="29" t="s">
        <v>42</v>
      </c>
      <c r="D182" s="30"/>
      <c r="E182" s="30"/>
      <c r="F182" s="30"/>
      <c r="G182" s="30"/>
      <c r="H182" s="31"/>
      <c r="I182" s="15"/>
      <c r="J182" s="29" t="s">
        <v>42</v>
      </c>
      <c r="K182" s="30"/>
      <c r="L182" s="30"/>
      <c r="M182" s="30"/>
      <c r="N182" s="30"/>
      <c r="O182" s="31"/>
      <c r="P182" s="15"/>
      <c r="Q182" s="15"/>
      <c r="R182" s="15"/>
      <c r="S182" s="15"/>
      <c r="T182" s="15"/>
      <c r="U182" s="15"/>
      <c r="V182" s="15"/>
      <c r="W182" s="15"/>
      <c r="X182" s="17"/>
    </row>
    <row r="183" spans="1:24" ht="15">
      <c r="A183" s="14"/>
      <c r="B183" s="15"/>
      <c r="C183" s="29" t="s">
        <v>43</v>
      </c>
      <c r="D183" s="30"/>
      <c r="E183" s="30"/>
      <c r="F183" s="30"/>
      <c r="G183" s="30"/>
      <c r="H183" s="31"/>
      <c r="I183" s="15"/>
      <c r="J183" s="29" t="s">
        <v>43</v>
      </c>
      <c r="K183" s="30"/>
      <c r="L183" s="30"/>
      <c r="M183" s="30"/>
      <c r="N183" s="30"/>
      <c r="O183" s="31"/>
      <c r="P183" s="15"/>
      <c r="Q183" s="15"/>
      <c r="R183" s="15"/>
      <c r="S183" s="15"/>
      <c r="T183" s="15"/>
      <c r="U183" s="15"/>
      <c r="V183" s="15"/>
      <c r="W183" s="15"/>
      <c r="X183" s="17"/>
    </row>
    <row r="184" spans="1:24" ht="15">
      <c r="A184" s="14"/>
      <c r="B184" s="15"/>
      <c r="C184" s="29" t="s">
        <v>44</v>
      </c>
      <c r="D184" s="30"/>
      <c r="E184" s="30"/>
      <c r="F184" s="30"/>
      <c r="G184" s="30"/>
      <c r="H184" s="31"/>
      <c r="I184" s="15"/>
      <c r="J184" s="29" t="s">
        <v>44</v>
      </c>
      <c r="K184" s="30"/>
      <c r="L184" s="30"/>
      <c r="M184" s="30"/>
      <c r="N184" s="30"/>
      <c r="O184" s="31"/>
      <c r="P184" s="15"/>
      <c r="Q184" s="15"/>
      <c r="R184" s="15"/>
      <c r="S184" s="15"/>
      <c r="T184" s="15"/>
      <c r="U184" s="15"/>
      <c r="V184" s="15"/>
      <c r="W184" s="15"/>
      <c r="X184" s="17"/>
    </row>
    <row r="185" spans="1:24" ht="15">
      <c r="A185" s="14"/>
      <c r="B185" s="15"/>
      <c r="C185" s="29" t="s">
        <v>45</v>
      </c>
      <c r="D185" s="30"/>
      <c r="E185" s="30"/>
      <c r="F185" s="30"/>
      <c r="G185" s="30"/>
      <c r="H185" s="31"/>
      <c r="I185" s="15"/>
      <c r="J185" s="29" t="s">
        <v>45</v>
      </c>
      <c r="K185" s="30"/>
      <c r="L185" s="30"/>
      <c r="M185" s="30"/>
      <c r="N185" s="30"/>
      <c r="O185" s="31"/>
      <c r="P185" s="15"/>
      <c r="Q185" s="15"/>
      <c r="R185" s="15"/>
      <c r="S185" s="15"/>
      <c r="T185" s="15"/>
      <c r="U185" s="15"/>
      <c r="V185" s="15"/>
      <c r="W185" s="15"/>
      <c r="X185" s="17"/>
    </row>
    <row r="186" spans="1:24" ht="15">
      <c r="A186" s="14"/>
      <c r="B186" s="15"/>
      <c r="C186" s="29" t="s">
        <v>46</v>
      </c>
      <c r="D186" s="30"/>
      <c r="E186" s="30"/>
      <c r="F186" s="30"/>
      <c r="G186" s="30"/>
      <c r="H186" s="31"/>
      <c r="I186" s="15"/>
      <c r="J186" s="29" t="s">
        <v>46</v>
      </c>
      <c r="K186" s="30"/>
      <c r="L186" s="30"/>
      <c r="M186" s="30"/>
      <c r="N186" s="30"/>
      <c r="O186" s="31"/>
      <c r="P186" s="15"/>
      <c r="Q186" s="15"/>
      <c r="R186" s="15"/>
      <c r="S186" s="15"/>
      <c r="T186" s="15"/>
      <c r="U186" s="15"/>
      <c r="V186" s="15"/>
      <c r="W186" s="15"/>
      <c r="X186" s="17"/>
    </row>
    <row r="187" spans="1:24" ht="15">
      <c r="A187" s="14"/>
      <c r="B187" s="15"/>
      <c r="C187" s="29" t="s">
        <v>49</v>
      </c>
      <c r="D187" s="30"/>
      <c r="E187" s="30">
        <v>28</v>
      </c>
      <c r="F187" s="30" t="s">
        <v>3</v>
      </c>
      <c r="G187" s="30" t="s">
        <v>68</v>
      </c>
      <c r="H187" s="31"/>
      <c r="I187" s="15"/>
      <c r="J187" s="29" t="s">
        <v>49</v>
      </c>
      <c r="K187" s="30"/>
      <c r="L187" s="30">
        <v>28</v>
      </c>
      <c r="M187" s="30" t="s">
        <v>3</v>
      </c>
      <c r="N187" s="30"/>
      <c r="O187" s="31"/>
      <c r="P187" s="15"/>
      <c r="Q187" s="15"/>
      <c r="R187" s="15"/>
      <c r="S187" s="15"/>
      <c r="T187" s="15"/>
      <c r="U187" s="15"/>
      <c r="V187" s="15"/>
      <c r="W187" s="15"/>
      <c r="X187" s="17"/>
    </row>
    <row r="188" spans="1:24" ht="15">
      <c r="A188" s="14"/>
      <c r="B188" s="15"/>
      <c r="C188" s="29" t="s">
        <v>50</v>
      </c>
      <c r="D188" s="30"/>
      <c r="E188" s="30">
        <v>7.36</v>
      </c>
      <c r="F188" s="30" t="s">
        <v>51</v>
      </c>
      <c r="G188" s="30">
        <v>91</v>
      </c>
      <c r="H188" s="31" t="s">
        <v>3</v>
      </c>
      <c r="I188" s="15"/>
      <c r="J188" s="29" t="s">
        <v>50</v>
      </c>
      <c r="K188" s="30"/>
      <c r="L188" s="30">
        <v>7.36</v>
      </c>
      <c r="M188" s="30" t="s">
        <v>51</v>
      </c>
      <c r="N188" s="30">
        <v>91</v>
      </c>
      <c r="O188" s="31" t="s">
        <v>3</v>
      </c>
      <c r="P188" s="15"/>
      <c r="Q188" s="15"/>
      <c r="R188" s="15"/>
      <c r="S188" s="15"/>
      <c r="T188" s="15"/>
      <c r="U188" s="15"/>
      <c r="V188" s="15"/>
      <c r="W188" s="15"/>
      <c r="X188" s="17"/>
    </row>
    <row r="189" spans="1:24" ht="15">
      <c r="A189" s="14"/>
      <c r="B189" s="15"/>
      <c r="C189" s="29" t="s">
        <v>52</v>
      </c>
      <c r="D189" s="30"/>
      <c r="E189" s="30">
        <f>+G188</f>
        <v>91</v>
      </c>
      <c r="F189" s="30" t="s">
        <v>3</v>
      </c>
      <c r="G189" s="30"/>
      <c r="H189" s="31"/>
      <c r="I189" s="15"/>
      <c r="J189" s="29" t="s">
        <v>52</v>
      </c>
      <c r="K189" s="30"/>
      <c r="L189" s="30">
        <v>175</v>
      </c>
      <c r="M189" s="30" t="s">
        <v>3</v>
      </c>
      <c r="N189" s="30"/>
      <c r="O189" s="31"/>
      <c r="P189" s="15"/>
      <c r="Q189" s="15"/>
      <c r="R189" s="15"/>
      <c r="S189" s="15"/>
      <c r="T189" s="15"/>
      <c r="U189" s="15"/>
      <c r="V189" s="15"/>
      <c r="W189" s="15"/>
      <c r="X189" s="17"/>
    </row>
    <row r="190" spans="1:24" ht="15">
      <c r="A190" s="14"/>
      <c r="B190" s="15"/>
      <c r="C190" s="29" t="s">
        <v>53</v>
      </c>
      <c r="D190" s="30"/>
      <c r="E190" s="30">
        <f>+E187</f>
        <v>28</v>
      </c>
      <c r="F190" s="30" t="s">
        <v>3</v>
      </c>
      <c r="G190" s="30"/>
      <c r="H190" s="31"/>
      <c r="I190" s="15"/>
      <c r="J190" s="29" t="s">
        <v>53</v>
      </c>
      <c r="K190" s="30"/>
      <c r="L190" s="30">
        <f>+L187</f>
        <v>28</v>
      </c>
      <c r="M190" s="30" t="s">
        <v>3</v>
      </c>
      <c r="N190" s="30"/>
      <c r="O190" s="31"/>
      <c r="P190" s="15"/>
      <c r="Q190" s="15"/>
      <c r="R190" s="15"/>
      <c r="S190" s="15"/>
      <c r="T190" s="15"/>
      <c r="U190" s="15"/>
      <c r="V190" s="15"/>
      <c r="W190" s="15"/>
      <c r="X190" s="17"/>
    </row>
    <row r="191" spans="1:24" ht="15">
      <c r="A191" s="14"/>
      <c r="B191" s="15"/>
      <c r="C191" s="29" t="s">
        <v>54</v>
      </c>
      <c r="D191" s="30"/>
      <c r="E191" s="30">
        <v>36000</v>
      </c>
      <c r="F191" s="30"/>
      <c r="G191" s="30"/>
      <c r="H191" s="31"/>
      <c r="I191" s="15"/>
      <c r="J191" s="29" t="s">
        <v>54</v>
      </c>
      <c r="K191" s="30"/>
      <c r="L191" s="30">
        <v>36000</v>
      </c>
      <c r="M191" s="30"/>
      <c r="N191" s="30"/>
      <c r="O191" s="31"/>
      <c r="P191" s="15"/>
      <c r="Q191" s="15"/>
      <c r="R191" s="15"/>
      <c r="S191" s="15"/>
      <c r="T191" s="15"/>
      <c r="U191" s="15"/>
      <c r="V191" s="15"/>
      <c r="W191" s="15"/>
      <c r="X191" s="17"/>
    </row>
    <row r="192" spans="1:24" ht="15.75" thickBot="1">
      <c r="A192" s="14"/>
      <c r="B192" s="15"/>
      <c r="C192" s="33"/>
      <c r="D192" s="34" t="s">
        <v>47</v>
      </c>
      <c r="E192" s="34">
        <v>91</v>
      </c>
      <c r="F192" s="34" t="s">
        <v>48</v>
      </c>
      <c r="G192" s="34">
        <f>+E187</f>
        <v>28</v>
      </c>
      <c r="H192" s="35" t="s">
        <v>3</v>
      </c>
      <c r="I192" s="15"/>
      <c r="J192" s="33"/>
      <c r="K192" s="34" t="s">
        <v>47</v>
      </c>
      <c r="L192" s="34">
        <v>91</v>
      </c>
      <c r="M192" s="34" t="s">
        <v>48</v>
      </c>
      <c r="N192" s="34">
        <f>+L187</f>
        <v>28</v>
      </c>
      <c r="O192" s="35" t="s">
        <v>3</v>
      </c>
      <c r="P192" s="15"/>
      <c r="Q192" s="15"/>
      <c r="R192" s="15"/>
      <c r="S192" s="15"/>
      <c r="T192" s="15"/>
      <c r="U192" s="15"/>
      <c r="V192" s="15"/>
      <c r="W192" s="15"/>
      <c r="X192" s="17"/>
    </row>
    <row r="193" spans="1:24" ht="1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7"/>
    </row>
    <row r="194" spans="1:24" ht="15">
      <c r="A194" s="14"/>
      <c r="B194" s="15"/>
      <c r="C194" s="15" t="s">
        <v>41</v>
      </c>
      <c r="D194" s="15"/>
      <c r="E194" s="15"/>
      <c r="F194" s="15">
        <f>((+E188*G188)/E191)-1</f>
        <v>-0.9813955555555556</v>
      </c>
      <c r="G194" s="15"/>
      <c r="H194" s="15" t="s">
        <v>55</v>
      </c>
      <c r="I194" s="15">
        <f>+E190/E189</f>
        <v>0.3076923076923077</v>
      </c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7"/>
    </row>
    <row r="195" spans="1:24" ht="1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7"/>
    </row>
    <row r="196" spans="1:24" ht="15">
      <c r="A196" s="14"/>
      <c r="B196" s="15">
        <f>+E188</f>
        <v>7.36</v>
      </c>
      <c r="C196" s="15"/>
      <c r="D196" s="15"/>
      <c r="E196" s="15"/>
      <c r="F196" s="15"/>
      <c r="G196" s="15"/>
      <c r="H196" s="15">
        <f>POWER(I194,+I194)</f>
        <v>0.6958208328887169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7"/>
    </row>
    <row r="197" spans="1:24" ht="15">
      <c r="A197" s="14"/>
      <c r="B197" s="15">
        <f>+E189</f>
        <v>91</v>
      </c>
      <c r="C197" s="15"/>
      <c r="D197" s="15"/>
      <c r="E197" s="15"/>
      <c r="F197" s="15">
        <f>+H196*(E191/E190)</f>
        <v>894.626785142636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7"/>
    </row>
    <row r="198" spans="1:24" ht="15">
      <c r="A198" s="14"/>
      <c r="B198" s="15">
        <f>+E191</f>
        <v>36000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7"/>
    </row>
    <row r="199" spans="1:24" ht="15">
      <c r="A199" s="14"/>
      <c r="B199" s="15">
        <v>1</v>
      </c>
      <c r="C199" s="15"/>
      <c r="D199" s="15"/>
      <c r="E199" s="15"/>
      <c r="F199" s="15">
        <f>(+E188*E192)</f>
        <v>669.76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7"/>
    </row>
    <row r="200" spans="1:24" ht="15">
      <c r="A200" s="14"/>
      <c r="B200" s="15">
        <f>+E190</f>
        <v>28</v>
      </c>
      <c r="C200" s="15"/>
      <c r="D200" s="15"/>
      <c r="E200" s="15"/>
      <c r="F200" s="15">
        <f>+E191</f>
        <v>36000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7"/>
    </row>
    <row r="201" spans="1:24" ht="15">
      <c r="A201" s="14"/>
      <c r="B201" s="15">
        <f>+E192</f>
        <v>91</v>
      </c>
      <c r="C201" s="15"/>
      <c r="D201" s="15"/>
      <c r="E201" s="15" t="s">
        <v>56</v>
      </c>
      <c r="F201" s="15">
        <f>+F199/F200</f>
        <v>0.018604444444444444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7"/>
    </row>
    <row r="202" spans="1:24" ht="15">
      <c r="A202" s="14"/>
      <c r="B202" s="15">
        <v>-1</v>
      </c>
      <c r="C202" s="15"/>
      <c r="D202" s="15"/>
      <c r="E202" s="15" t="s">
        <v>57</v>
      </c>
      <c r="F202" s="15">
        <v>1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7"/>
    </row>
    <row r="203" spans="1:24" ht="15">
      <c r="A203" s="14"/>
      <c r="B203" s="15">
        <f>+E191</f>
        <v>36000</v>
      </c>
      <c r="C203" s="15"/>
      <c r="D203" s="15"/>
      <c r="E203" s="15" t="s">
        <v>56</v>
      </c>
      <c r="F203" s="15">
        <f>+F201+F202</f>
        <v>1.0186044444444444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7"/>
    </row>
    <row r="204" spans="1:24" ht="15.75" thickBot="1">
      <c r="A204" s="14"/>
      <c r="B204" s="15">
        <f>+E190</f>
        <v>28</v>
      </c>
      <c r="C204" s="15"/>
      <c r="D204" s="15"/>
      <c r="E204" s="15"/>
      <c r="F204" s="15">
        <f>+I194</f>
        <v>0.3076923076923077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7"/>
    </row>
    <row r="205" spans="1:24" ht="15">
      <c r="A205" s="26" t="s">
        <v>41</v>
      </c>
      <c r="B205" s="27"/>
      <c r="C205" s="27"/>
      <c r="D205" s="28"/>
      <c r="E205" s="15" t="s">
        <v>58</v>
      </c>
      <c r="F205" s="15">
        <f>+H196</f>
        <v>0.6958208328887169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7"/>
    </row>
    <row r="206" spans="1:24" ht="15">
      <c r="A206" s="29"/>
      <c r="B206" s="30">
        <f>((+B196*B197)/B203)+1</f>
        <v>1.0186044444444444</v>
      </c>
      <c r="C206" s="30"/>
      <c r="D206" s="31"/>
      <c r="E206" s="15"/>
      <c r="F206" s="15">
        <f>POWER(+F204,+F205)</f>
        <v>0.44037321255578293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7"/>
    </row>
    <row r="207" spans="1:24" ht="15">
      <c r="A207" s="29" t="s">
        <v>59</v>
      </c>
      <c r="B207" s="30">
        <f>+B200/B201</f>
        <v>0.3076923076923077</v>
      </c>
      <c r="C207" s="30"/>
      <c r="D207" s="31"/>
      <c r="E207" s="15"/>
      <c r="F207" s="15">
        <v>-1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7"/>
    </row>
    <row r="208" spans="1:24" ht="15">
      <c r="A208" s="29"/>
      <c r="B208" s="30">
        <f>POWER(+B206,B207)</f>
        <v>1.0056879611388136</v>
      </c>
      <c r="C208" s="30"/>
      <c r="D208" s="31"/>
      <c r="E208" s="15"/>
      <c r="F208" s="15">
        <f>+F206+F207</f>
        <v>-0.5596267874442171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7"/>
    </row>
    <row r="209" spans="1:24" ht="15">
      <c r="A209" s="29">
        <f>+B202</f>
        <v>-1</v>
      </c>
      <c r="B209" s="30">
        <f>+B208-B199</f>
        <v>0.005687961138813646</v>
      </c>
      <c r="C209" s="30"/>
      <c r="D209" s="31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7"/>
    </row>
    <row r="210" spans="1:24" ht="15">
      <c r="A210" s="32" t="s">
        <v>60</v>
      </c>
      <c r="B210" s="30">
        <f>+B203/B204</f>
        <v>1285.7142857142858</v>
      </c>
      <c r="C210" s="30"/>
      <c r="D210" s="31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7"/>
    </row>
    <row r="211" spans="1:24" ht="15.75" thickBot="1">
      <c r="A211" s="33" t="s">
        <v>56</v>
      </c>
      <c r="B211" s="34">
        <f>+B209*B210</f>
        <v>7.313092892760403</v>
      </c>
      <c r="C211" s="34" t="s">
        <v>62</v>
      </c>
      <c r="D211" s="3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7"/>
    </row>
    <row r="212" spans="1:24" ht="1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7"/>
    </row>
    <row r="213" spans="1:24" ht="1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7"/>
    </row>
    <row r="214" spans="1:24" ht="15">
      <c r="A214" s="14"/>
      <c r="B214" s="15">
        <f>+B196</f>
        <v>7.36</v>
      </c>
      <c r="C214" s="15">
        <v>7.47</v>
      </c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7"/>
    </row>
    <row r="215" spans="1:24" ht="15">
      <c r="A215" s="14"/>
      <c r="B215" s="15">
        <v>175</v>
      </c>
      <c r="C215" s="15" t="s">
        <v>63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7"/>
    </row>
    <row r="216" spans="1:24" ht="15">
      <c r="A216" s="14"/>
      <c r="B216" s="15">
        <f>+B198</f>
        <v>36000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7"/>
    </row>
    <row r="217" spans="1:24" ht="15">
      <c r="A217" s="14"/>
      <c r="B217" s="15">
        <f>+B199</f>
        <v>1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7"/>
    </row>
    <row r="218" spans="1:24" ht="15">
      <c r="A218" s="14"/>
      <c r="B218" s="15">
        <f>+B200</f>
        <v>28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7"/>
    </row>
    <row r="219" spans="1:24" ht="15">
      <c r="A219" s="14"/>
      <c r="B219" s="15">
        <f>+B215</f>
        <v>175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7"/>
    </row>
    <row r="220" spans="1:24" ht="15">
      <c r="A220" s="14"/>
      <c r="B220" s="15">
        <f>+B202</f>
        <v>-1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7"/>
    </row>
    <row r="221" spans="1:24" ht="15">
      <c r="A221" s="14"/>
      <c r="B221" s="15">
        <f>+B203</f>
        <v>36000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7"/>
    </row>
    <row r="222" spans="1:24" ht="15.75" thickBot="1">
      <c r="A222" s="14"/>
      <c r="B222" s="15">
        <f>+B204</f>
        <v>28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7"/>
    </row>
    <row r="223" spans="1:24" ht="15">
      <c r="A223" s="26" t="s">
        <v>41</v>
      </c>
      <c r="B223" s="27"/>
      <c r="C223" s="27"/>
      <c r="D223" s="28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7"/>
    </row>
    <row r="224" spans="1:24" ht="15">
      <c r="A224" s="29" t="s">
        <v>67</v>
      </c>
      <c r="B224" s="30">
        <f>((+C214*B215)/B221)+1</f>
        <v>1.0363125</v>
      </c>
      <c r="C224" s="30"/>
      <c r="D224" s="31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7"/>
    </row>
    <row r="225" spans="1:24" ht="15">
      <c r="A225" s="29" t="s">
        <v>59</v>
      </c>
      <c r="B225" s="30">
        <f>+B218/B219</f>
        <v>0.16</v>
      </c>
      <c r="C225" s="30"/>
      <c r="D225" s="31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7"/>
    </row>
    <row r="226" spans="1:24" ht="15">
      <c r="A226" s="29"/>
      <c r="B226" s="30">
        <f>POWER(+B224,B225)</f>
        <v>1.0057233142230007</v>
      </c>
      <c r="C226" s="30"/>
      <c r="D226" s="31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7"/>
    </row>
    <row r="227" spans="1:24" ht="15">
      <c r="A227" s="29">
        <f>+B220</f>
        <v>-1</v>
      </c>
      <c r="B227" s="30">
        <f>+B226-B217</f>
        <v>0.005723314223000653</v>
      </c>
      <c r="C227" s="30"/>
      <c r="D227" s="31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7"/>
    </row>
    <row r="228" spans="1:24" ht="15">
      <c r="A228" s="32" t="s">
        <v>60</v>
      </c>
      <c r="B228" s="30">
        <f>+B221/B222</f>
        <v>1285.7142857142858</v>
      </c>
      <c r="C228" s="30"/>
      <c r="D228" s="31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7"/>
    </row>
    <row r="229" spans="1:24" ht="15.75" thickBot="1">
      <c r="A229" s="33" t="s">
        <v>56</v>
      </c>
      <c r="B229" s="34">
        <f>+B227*B228</f>
        <v>7.358546858143697</v>
      </c>
      <c r="C229" s="34" t="s">
        <v>61</v>
      </c>
      <c r="D229" s="3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7"/>
    </row>
    <row r="230" spans="1:24" ht="1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7"/>
    </row>
    <row r="231" spans="1:24" ht="15">
      <c r="A231" s="14"/>
      <c r="B231" s="40">
        <v>7.6</v>
      </c>
      <c r="C231" s="15">
        <v>7.47</v>
      </c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7"/>
    </row>
    <row r="232" spans="1:24" ht="15">
      <c r="A232" s="14"/>
      <c r="B232" s="15">
        <v>364</v>
      </c>
      <c r="C232" s="15" t="s">
        <v>64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7"/>
    </row>
    <row r="233" spans="1:24" ht="15">
      <c r="A233" s="14"/>
      <c r="B233" s="15">
        <f>+B232</f>
        <v>364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7"/>
    </row>
    <row r="234" spans="1:24" ht="15">
      <c r="A234" s="14"/>
      <c r="B234" s="15">
        <f>+B216</f>
        <v>36000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7"/>
    </row>
    <row r="235" spans="1:24" ht="15">
      <c r="A235" s="14"/>
      <c r="B235" s="15">
        <v>28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7"/>
    </row>
    <row r="236" spans="1:24" ht="15">
      <c r="A236" s="14"/>
      <c r="B236" s="15">
        <v>91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7"/>
    </row>
    <row r="237" spans="1:24" ht="15">
      <c r="A237" s="14"/>
      <c r="B237" s="15">
        <f>+B217</f>
        <v>1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7"/>
    </row>
    <row r="238" spans="1:24" ht="15">
      <c r="A238" s="14"/>
      <c r="B238" s="15">
        <f>+B232</f>
        <v>364</v>
      </c>
      <c r="C238" s="15" t="s">
        <v>69</v>
      </c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7"/>
    </row>
    <row r="239" spans="1:24" ht="15">
      <c r="A239" s="14"/>
      <c r="B239" s="15">
        <f>+B219</f>
        <v>175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7"/>
    </row>
    <row r="240" spans="1:24" ht="15">
      <c r="A240" s="14"/>
      <c r="B240" s="15">
        <f>+B220</f>
        <v>-1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7"/>
    </row>
    <row r="241" spans="1:24" ht="15.75" thickBot="1">
      <c r="A241" s="14"/>
      <c r="B241" s="15">
        <f>+B221</f>
        <v>36000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7"/>
    </row>
    <row r="242" spans="1:24" ht="15">
      <c r="A242" s="26" t="s">
        <v>41</v>
      </c>
      <c r="B242" s="27"/>
      <c r="C242" s="27"/>
      <c r="D242" s="28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7"/>
    </row>
    <row r="243" spans="1:24" ht="15">
      <c r="A243" s="29" t="s">
        <v>70</v>
      </c>
      <c r="B243" s="30">
        <f>((+B231*B232)/B234)+1</f>
        <v>1.0768444444444445</v>
      </c>
      <c r="C243" s="30"/>
      <c r="D243" s="31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7"/>
    </row>
    <row r="244" spans="1:24" ht="15">
      <c r="A244" s="29" t="s">
        <v>65</v>
      </c>
      <c r="B244" s="30">
        <f>+B235/B238</f>
        <v>0.07692307692307693</v>
      </c>
      <c r="C244" s="30"/>
      <c r="D244" s="31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7"/>
    </row>
    <row r="245" spans="1:24" ht="15">
      <c r="A245" s="29"/>
      <c r="B245" s="30">
        <f>POWER(+B243,B244)</f>
        <v>1.005711243752264</v>
      </c>
      <c r="C245" s="30"/>
      <c r="D245" s="31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7"/>
    </row>
    <row r="246" spans="1:24" ht="15">
      <c r="A246" s="29">
        <f>+B239</f>
        <v>175</v>
      </c>
      <c r="B246" s="30">
        <f>+B245-B237</f>
        <v>0.00571124375226395</v>
      </c>
      <c r="C246" s="30"/>
      <c r="D246" s="31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7"/>
    </row>
    <row r="247" spans="1:24" ht="15">
      <c r="A247" s="32" t="s">
        <v>66</v>
      </c>
      <c r="B247" s="30">
        <f>+B234/B235</f>
        <v>1285.7142857142858</v>
      </c>
      <c r="C247" s="30"/>
      <c r="D247" s="31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7"/>
    </row>
    <row r="248" spans="1:24" ht="15.75" thickBot="1">
      <c r="A248" s="33" t="s">
        <v>56</v>
      </c>
      <c r="B248" s="34">
        <f>+B246*B247</f>
        <v>7.343027681482222</v>
      </c>
      <c r="C248" s="34" t="s">
        <v>61</v>
      </c>
      <c r="D248" s="3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7"/>
    </row>
    <row r="249" spans="1:24" ht="1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7"/>
    </row>
    <row r="250" spans="1:24" ht="15.75" thickBot="1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Hector</cp:lastModifiedBy>
  <dcterms:created xsi:type="dcterms:W3CDTF">2011-06-08T23:22:49Z</dcterms:created>
  <dcterms:modified xsi:type="dcterms:W3CDTF">2011-06-27T03:24:45Z</dcterms:modified>
  <cp:category/>
  <cp:version/>
  <cp:contentType/>
  <cp:contentStatus/>
</cp:coreProperties>
</file>